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baccredomaticnet-my.sharepoint.com/personal/william_moralesg_baccredomatic_gt/Documents/Sostenibilidad  F+/2024/Educación Financiera/Presentaciones/Charlas separadas/"/>
    </mc:Choice>
  </mc:AlternateContent>
  <xr:revisionPtr revIDLastSave="76" documentId="13_ncr:1_{C6FDC59C-0BB9-40E2-9634-1BE220A9236B}" xr6:coauthVersionLast="47" xr6:coauthVersionMax="47" xr10:uidLastSave="{DAA4B0E8-5E74-43B3-9491-A922E6708116}"/>
  <bookViews>
    <workbookView xWindow="28680" yWindow="-120" windowWidth="29040" windowHeight="15720" tabRatio="724" firstSheet="1" activeTab="1" xr2:uid="{00000000-000D-0000-FFFF-FFFF00000000}"/>
  </bookViews>
  <sheets>
    <sheet name="índices" sheetId="3" state="hidden" r:id="rId1"/>
    <sheet name="Menú" sheetId="1" r:id="rId2"/>
    <sheet name="Mis metas" sheetId="10" r:id="rId3"/>
    <sheet name="Gastos" sheetId="4" r:id="rId4"/>
    <sheet name="Endeudamiento" sheetId="2" r:id="rId5"/>
    <sheet name="Resultados" sheetId="7" r:id="rId6"/>
    <sheet name="Control de presupuesto" sheetId="8" r:id="rId7"/>
    <sheet name="Ahorro" sheetId="6" r:id="rId8"/>
    <sheet name="Calculadora" sheetId="9" r:id="rId9"/>
  </sheets>
  <definedNames>
    <definedName name="_xlnm._FilterDatabase" localSheetId="4" hidden="1">Endeudamiento!$B$12:$B$21</definedName>
    <definedName name="frmConsultaTCVentanilla" localSheetId="0">índices!$F$6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 r="O10" i="9"/>
  <c r="O11" i="9" s="1"/>
  <c r="O12" i="9" s="1"/>
  <c r="O13" i="9" s="1"/>
  <c r="O14" i="9" s="1"/>
  <c r="O15" i="9" s="1"/>
  <c r="O16" i="9" s="1"/>
  <c r="O17" i="9" s="1"/>
  <c r="O18" i="9" s="1"/>
  <c r="O19" i="9" s="1"/>
  <c r="O20" i="9" s="1"/>
  <c r="O21" i="9" s="1"/>
  <c r="O22" i="9" s="1"/>
  <c r="O23" i="9" s="1"/>
  <c r="O24" i="9" s="1"/>
  <c r="O25" i="9" s="1"/>
  <c r="O26" i="9" s="1"/>
  <c r="O27" i="9" s="1"/>
  <c r="O28" i="9" s="1"/>
  <c r="O29" i="9" s="1"/>
  <c r="O30" i="9" s="1"/>
  <c r="O31" i="9" s="1"/>
  <c r="O32" i="9" s="1"/>
  <c r="O33" i="9" s="1"/>
  <c r="O34" i="9" s="1"/>
  <c r="O35" i="9" s="1"/>
  <c r="O36" i="9" s="1"/>
  <c r="O37" i="9" s="1"/>
  <c r="O38" i="9" s="1"/>
  <c r="O39" i="9" s="1"/>
  <c r="O40" i="9" s="1"/>
  <c r="O41" i="9" s="1"/>
  <c r="O42" i="9" s="1"/>
  <c r="O43" i="9" s="1"/>
  <c r="O44" i="9" s="1"/>
  <c r="O45" i="9" s="1"/>
  <c r="O46" i="9" s="1"/>
  <c r="O47" i="9" s="1"/>
  <c r="O48" i="9" s="1"/>
  <c r="O49" i="9" s="1"/>
  <c r="O50" i="9" s="1"/>
  <c r="O51" i="9" s="1"/>
  <c r="O52" i="9" s="1"/>
  <c r="O53" i="9" s="1"/>
  <c r="O54" i="9" s="1"/>
  <c r="O55" i="9" s="1"/>
  <c r="O56" i="9" s="1"/>
  <c r="O57" i="9" s="1"/>
  <c r="O58" i="9" s="1"/>
  <c r="O59" i="9" s="1"/>
  <c r="O60" i="9" s="1"/>
  <c r="O61" i="9" s="1"/>
  <c r="O62" i="9" s="1"/>
  <c r="O63" i="9" s="1"/>
  <c r="O64" i="9" s="1"/>
  <c r="O65" i="9" s="1"/>
  <c r="O66" i="9" s="1"/>
  <c r="O67" i="9" s="1"/>
  <c r="O68" i="9" s="1"/>
  <c r="O69" i="9" s="1"/>
  <c r="O70" i="9" s="1"/>
  <c r="O71" i="9" s="1"/>
  <c r="O72" i="9" s="1"/>
  <c r="O73" i="9" s="1"/>
  <c r="O74" i="9" s="1"/>
  <c r="O75" i="9" s="1"/>
  <c r="O76" i="9" s="1"/>
  <c r="O77" i="9" s="1"/>
  <c r="O78" i="9" s="1"/>
  <c r="O79" i="9" s="1"/>
  <c r="O9" i="9"/>
  <c r="N9" i="9"/>
  <c r="P8" i="9"/>
  <c r="R8" i="9" s="1"/>
  <c r="N8" i="9"/>
  <c r="M8" i="9"/>
  <c r="M9" i="9" s="1"/>
  <c r="U7" i="9"/>
  <c r="Q7" i="9"/>
  <c r="P7" i="9"/>
  <c r="AL117" i="8"/>
  <c r="AK117" i="8"/>
  <c r="AL112" i="8"/>
  <c r="AK112" i="8"/>
  <c r="AL107" i="8"/>
  <c r="AK107" i="8"/>
  <c r="AL95" i="8"/>
  <c r="AK95" i="8"/>
  <c r="AL88" i="8"/>
  <c r="AK88" i="8"/>
  <c r="AL81" i="8"/>
  <c r="AK81" i="8"/>
  <c r="AL74" i="8"/>
  <c r="AK74" i="8"/>
  <c r="AL61" i="8"/>
  <c r="AK61" i="8"/>
  <c r="AL54" i="8"/>
  <c r="AK54" i="8"/>
  <c r="AL48" i="8"/>
  <c r="AK48" i="8"/>
  <c r="AL39" i="8"/>
  <c r="AK39" i="8"/>
  <c r="AL18" i="8"/>
  <c r="AK18" i="8"/>
  <c r="AL11" i="8"/>
  <c r="AK11" i="8"/>
  <c r="AL8" i="8"/>
  <c r="AK8" i="8"/>
  <c r="AL5" i="8"/>
  <c r="AK5" i="8"/>
  <c r="AI117" i="8"/>
  <c r="AH117" i="8"/>
  <c r="AI112" i="8"/>
  <c r="AH112" i="8"/>
  <c r="AI107" i="8"/>
  <c r="AH107" i="8"/>
  <c r="AI95" i="8"/>
  <c r="AH95" i="8"/>
  <c r="AI88" i="8"/>
  <c r="AH88" i="8"/>
  <c r="AI81" i="8"/>
  <c r="AH81" i="8"/>
  <c r="AI74" i="8"/>
  <c r="AH74" i="8"/>
  <c r="AI61" i="8"/>
  <c r="AH61" i="8"/>
  <c r="AI54" i="8"/>
  <c r="AH54" i="8"/>
  <c r="AI48" i="8"/>
  <c r="AH48" i="8"/>
  <c r="AI39" i="8"/>
  <c r="AH39" i="8"/>
  <c r="AI18" i="8"/>
  <c r="AH18" i="8"/>
  <c r="AI11" i="8"/>
  <c r="AH11" i="8"/>
  <c r="AI8" i="8"/>
  <c r="AH8" i="8"/>
  <c r="AI5" i="8"/>
  <c r="AH5" i="8"/>
  <c r="AF117" i="8"/>
  <c r="AE117" i="8"/>
  <c r="AF112" i="8"/>
  <c r="AE112" i="8"/>
  <c r="AF107" i="8"/>
  <c r="AE107" i="8"/>
  <c r="AF95" i="8"/>
  <c r="AE95" i="8"/>
  <c r="AF88" i="8"/>
  <c r="AE88" i="8"/>
  <c r="AF81" i="8"/>
  <c r="AE81" i="8"/>
  <c r="AF74" i="8"/>
  <c r="AE74" i="8"/>
  <c r="AF61" i="8"/>
  <c r="AE61" i="8"/>
  <c r="AF54" i="8"/>
  <c r="AE54" i="8"/>
  <c r="AF48" i="8"/>
  <c r="AE48" i="8"/>
  <c r="AF39" i="8"/>
  <c r="AE39" i="8"/>
  <c r="AF18" i="8"/>
  <c r="AE18" i="8"/>
  <c r="AF11" i="8"/>
  <c r="AE11" i="8"/>
  <c r="AF8" i="8"/>
  <c r="AE8" i="8"/>
  <c r="AF5" i="8"/>
  <c r="AE5" i="8"/>
  <c r="AC117" i="8"/>
  <c r="AB117" i="8"/>
  <c r="AC112" i="8"/>
  <c r="AB112" i="8"/>
  <c r="AC107" i="8"/>
  <c r="AB107" i="8"/>
  <c r="AC95" i="8"/>
  <c r="AB95" i="8"/>
  <c r="AC88" i="8"/>
  <c r="AB88" i="8"/>
  <c r="AC81" i="8"/>
  <c r="AB81" i="8"/>
  <c r="AC74" i="8"/>
  <c r="AB74" i="8"/>
  <c r="AC61" i="8"/>
  <c r="AB61" i="8"/>
  <c r="AC54" i="8"/>
  <c r="AB54" i="8"/>
  <c r="AC48" i="8"/>
  <c r="AB48" i="8"/>
  <c r="AC39" i="8"/>
  <c r="AB39" i="8"/>
  <c r="AC18" i="8"/>
  <c r="AB18" i="8"/>
  <c r="AC11" i="8"/>
  <c r="AB11" i="8"/>
  <c r="AC8" i="8"/>
  <c r="AB8" i="8"/>
  <c r="AC5" i="8"/>
  <c r="AB5" i="8"/>
  <c r="Z117" i="8"/>
  <c r="Y117" i="8"/>
  <c r="Z112" i="8"/>
  <c r="Y112" i="8"/>
  <c r="Z107" i="8"/>
  <c r="Y107" i="8"/>
  <c r="Z95" i="8"/>
  <c r="Y95" i="8"/>
  <c r="Z88" i="8"/>
  <c r="Y88" i="8"/>
  <c r="Z81" i="8"/>
  <c r="Y81" i="8"/>
  <c r="Z74" i="8"/>
  <c r="Y74" i="8"/>
  <c r="Z61" i="8"/>
  <c r="Y61" i="8"/>
  <c r="Z54" i="8"/>
  <c r="Y54" i="8"/>
  <c r="Z48" i="8"/>
  <c r="Y48" i="8"/>
  <c r="Z39" i="8"/>
  <c r="Y39" i="8"/>
  <c r="Z18" i="8"/>
  <c r="Y18" i="8"/>
  <c r="Z11" i="8"/>
  <c r="Y11" i="8"/>
  <c r="Z8" i="8"/>
  <c r="Y8" i="8"/>
  <c r="Z5" i="8"/>
  <c r="Y5" i="8"/>
  <c r="W117" i="8"/>
  <c r="V117" i="8"/>
  <c r="W112" i="8"/>
  <c r="V112" i="8"/>
  <c r="W107" i="8"/>
  <c r="V107" i="8"/>
  <c r="W95" i="8"/>
  <c r="V95" i="8"/>
  <c r="W88" i="8"/>
  <c r="V88" i="8"/>
  <c r="W81" i="8"/>
  <c r="V81" i="8"/>
  <c r="W74" i="8"/>
  <c r="V74" i="8"/>
  <c r="W61" i="8"/>
  <c r="V61" i="8"/>
  <c r="W54" i="8"/>
  <c r="V54" i="8"/>
  <c r="W48" i="8"/>
  <c r="V48" i="8"/>
  <c r="W39" i="8"/>
  <c r="V39" i="8"/>
  <c r="W18" i="8"/>
  <c r="V18" i="8"/>
  <c r="W11" i="8"/>
  <c r="V11" i="8"/>
  <c r="W8" i="8"/>
  <c r="V8" i="8"/>
  <c r="W5" i="8"/>
  <c r="V5" i="8"/>
  <c r="T117" i="8"/>
  <c r="S117" i="8"/>
  <c r="T112" i="8"/>
  <c r="S112" i="8"/>
  <c r="T107" i="8"/>
  <c r="S107" i="8"/>
  <c r="T95" i="8"/>
  <c r="S95" i="8"/>
  <c r="T88" i="8"/>
  <c r="S88" i="8"/>
  <c r="T81" i="8"/>
  <c r="S81" i="8"/>
  <c r="T74" i="8"/>
  <c r="S74" i="8"/>
  <c r="T61" i="8"/>
  <c r="S61" i="8"/>
  <c r="T54" i="8"/>
  <c r="S54" i="8"/>
  <c r="T48" i="8"/>
  <c r="S48" i="8"/>
  <c r="T39" i="8"/>
  <c r="S39" i="8"/>
  <c r="T18" i="8"/>
  <c r="S18" i="8"/>
  <c r="T11" i="8"/>
  <c r="S11" i="8"/>
  <c r="T8" i="8"/>
  <c r="S8" i="8"/>
  <c r="T5" i="8"/>
  <c r="S5" i="8"/>
  <c r="Q117" i="8"/>
  <c r="P117" i="8"/>
  <c r="Q112" i="8"/>
  <c r="P112" i="8"/>
  <c r="Q107" i="8"/>
  <c r="P107" i="8"/>
  <c r="Q95" i="8"/>
  <c r="P95" i="8"/>
  <c r="Q88" i="8"/>
  <c r="P88" i="8"/>
  <c r="Q81" i="8"/>
  <c r="P81" i="8"/>
  <c r="Q74" i="8"/>
  <c r="P74" i="8"/>
  <c r="Q61" i="8"/>
  <c r="P61" i="8"/>
  <c r="Q54" i="8"/>
  <c r="P54" i="8"/>
  <c r="Q48" i="8"/>
  <c r="P48" i="8"/>
  <c r="Q39" i="8"/>
  <c r="P39" i="8"/>
  <c r="Q18" i="8"/>
  <c r="P18" i="8"/>
  <c r="Q11" i="8"/>
  <c r="P11" i="8"/>
  <c r="Q8" i="8"/>
  <c r="P8" i="8"/>
  <c r="Q5" i="8"/>
  <c r="P5" i="8"/>
  <c r="N117" i="8"/>
  <c r="M117" i="8"/>
  <c r="N112" i="8"/>
  <c r="M112" i="8"/>
  <c r="N107" i="8"/>
  <c r="M107" i="8"/>
  <c r="N95" i="8"/>
  <c r="M95" i="8"/>
  <c r="N88" i="8"/>
  <c r="M88" i="8"/>
  <c r="N81" i="8"/>
  <c r="M81" i="8"/>
  <c r="N74" i="8"/>
  <c r="M74" i="8"/>
  <c r="N61" i="8"/>
  <c r="M61" i="8"/>
  <c r="N54" i="8"/>
  <c r="M54" i="8"/>
  <c r="N48" i="8"/>
  <c r="M48" i="8"/>
  <c r="N39" i="8"/>
  <c r="M39" i="8"/>
  <c r="N18" i="8"/>
  <c r="M18" i="8"/>
  <c r="N11" i="8"/>
  <c r="M11" i="8"/>
  <c r="N8" i="8"/>
  <c r="M8" i="8"/>
  <c r="N5" i="8"/>
  <c r="M5" i="8"/>
  <c r="K117" i="8"/>
  <c r="J117" i="8"/>
  <c r="K112" i="8"/>
  <c r="J112" i="8"/>
  <c r="K107" i="8"/>
  <c r="J107" i="8"/>
  <c r="K95" i="8"/>
  <c r="J95" i="8"/>
  <c r="K88" i="8"/>
  <c r="J88" i="8"/>
  <c r="K81" i="8"/>
  <c r="J81" i="8"/>
  <c r="K74" i="8"/>
  <c r="J74" i="8"/>
  <c r="K61" i="8"/>
  <c r="J61" i="8"/>
  <c r="K54" i="8"/>
  <c r="J54" i="8"/>
  <c r="K48" i="8"/>
  <c r="J48" i="8"/>
  <c r="K39" i="8"/>
  <c r="J39" i="8"/>
  <c r="K18" i="8"/>
  <c r="J18" i="8"/>
  <c r="K11" i="8"/>
  <c r="J11" i="8"/>
  <c r="K8" i="8"/>
  <c r="J8" i="8"/>
  <c r="K5" i="8"/>
  <c r="J5" i="8"/>
  <c r="H117" i="8"/>
  <c r="G117" i="8"/>
  <c r="H112" i="8"/>
  <c r="G112" i="8"/>
  <c r="H107" i="8"/>
  <c r="G107" i="8"/>
  <c r="H95" i="8"/>
  <c r="G95" i="8"/>
  <c r="H88" i="8"/>
  <c r="G88" i="8"/>
  <c r="H81" i="8"/>
  <c r="G81" i="8"/>
  <c r="H74" i="8"/>
  <c r="G74" i="8"/>
  <c r="H61" i="8"/>
  <c r="G61" i="8"/>
  <c r="H54" i="8"/>
  <c r="G54" i="8"/>
  <c r="H48" i="8"/>
  <c r="G48" i="8"/>
  <c r="H39" i="8"/>
  <c r="G39" i="8"/>
  <c r="H18" i="8"/>
  <c r="G18" i="8"/>
  <c r="H11" i="8"/>
  <c r="G11" i="8"/>
  <c r="H8" i="8"/>
  <c r="G8" i="8"/>
  <c r="H5" i="8"/>
  <c r="G5" i="8"/>
  <c r="D19" i="4"/>
  <c r="D17" i="4" s="1"/>
  <c r="D18" i="4"/>
  <c r="N10" i="9" l="1"/>
  <c r="M10" i="9"/>
  <c r="G134" i="4"/>
  <c r="H134" i="4"/>
  <c r="E18" i="7" s="1"/>
  <c r="M6" i="6"/>
  <c r="D134" i="4"/>
  <c r="M14" i="2"/>
  <c r="N11" i="9" l="1"/>
  <c r="M11" i="9"/>
  <c r="C116" i="8"/>
  <c r="C115" i="8"/>
  <c r="C114" i="8"/>
  <c r="C111" i="8"/>
  <c r="C110" i="8"/>
  <c r="C109" i="8"/>
  <c r="C106" i="8"/>
  <c r="C105" i="8"/>
  <c r="C104" i="8"/>
  <c r="C103" i="8"/>
  <c r="C102" i="8"/>
  <c r="C101" i="8"/>
  <c r="C100" i="8"/>
  <c r="C99" i="8"/>
  <c r="C98" i="8"/>
  <c r="C97" i="8"/>
  <c r="C94" i="8"/>
  <c r="C93" i="8"/>
  <c r="C92" i="8"/>
  <c r="C91" i="8"/>
  <c r="C90" i="8"/>
  <c r="C87" i="8"/>
  <c r="C86" i="8"/>
  <c r="C85" i="8"/>
  <c r="C84" i="8"/>
  <c r="C83" i="8"/>
  <c r="C80" i="8"/>
  <c r="C79" i="8"/>
  <c r="C78" i="8"/>
  <c r="C77" i="8"/>
  <c r="C76" i="8"/>
  <c r="C73" i="8"/>
  <c r="C72" i="8"/>
  <c r="C71" i="8"/>
  <c r="C70" i="8"/>
  <c r="C69" i="8"/>
  <c r="C68" i="8"/>
  <c r="C67" i="8"/>
  <c r="C66" i="8"/>
  <c r="C65" i="8"/>
  <c r="C64" i="8"/>
  <c r="C63" i="8"/>
  <c r="C60" i="8"/>
  <c r="C59" i="8"/>
  <c r="C58" i="8"/>
  <c r="C57" i="8"/>
  <c r="C56" i="8"/>
  <c r="C53" i="8"/>
  <c r="C52" i="8"/>
  <c r="C51" i="8"/>
  <c r="C50" i="8"/>
  <c r="C47" i="8"/>
  <c r="C46" i="8"/>
  <c r="C45" i="8"/>
  <c r="C44" i="8"/>
  <c r="C43" i="8"/>
  <c r="C42" i="8"/>
  <c r="C41" i="8"/>
  <c r="C38" i="8"/>
  <c r="C37" i="8"/>
  <c r="C36" i="8"/>
  <c r="C35" i="8"/>
  <c r="C34" i="8"/>
  <c r="C33" i="8"/>
  <c r="C32" i="8"/>
  <c r="C31" i="8"/>
  <c r="C30" i="8"/>
  <c r="C29" i="8"/>
  <c r="C28" i="8"/>
  <c r="C27" i="8"/>
  <c r="C26" i="8"/>
  <c r="C25" i="8"/>
  <c r="C24" i="8"/>
  <c r="C23" i="8"/>
  <c r="C22" i="8"/>
  <c r="C21" i="8"/>
  <c r="C20" i="8"/>
  <c r="C17" i="8"/>
  <c r="C15" i="8"/>
  <c r="C14" i="8"/>
  <c r="C13" i="8"/>
  <c r="G158" i="4"/>
  <c r="H158" i="4"/>
  <c r="E20" i="7" s="1"/>
  <c r="H164" i="4"/>
  <c r="E21" i="7" s="1"/>
  <c r="G164" i="4"/>
  <c r="D145" i="4"/>
  <c r="D126" i="4"/>
  <c r="D118" i="4"/>
  <c r="D104" i="4"/>
  <c r="D76" i="4"/>
  <c r="D54" i="4"/>
  <c r="D35" i="4"/>
  <c r="C9" i="7" s="1"/>
  <c r="D27" i="4"/>
  <c r="E27" i="4" s="1"/>
  <c r="C16" i="8"/>
  <c r="M12" i="9" l="1"/>
  <c r="N12" i="9"/>
  <c r="C10" i="8"/>
  <c r="W8" i="3"/>
  <c r="Y12" i="3" s="1"/>
  <c r="C7" i="8"/>
  <c r="W9" i="3"/>
  <c r="AA12" i="3" s="1"/>
  <c r="M4" i="3"/>
  <c r="T8" i="3"/>
  <c r="T6" i="3"/>
  <c r="M31" i="3"/>
  <c r="M22" i="3"/>
  <c r="M13" i="3"/>
  <c r="H13" i="3"/>
  <c r="H12" i="3"/>
  <c r="H11" i="3"/>
  <c r="H10" i="3"/>
  <c r="H9" i="3"/>
  <c r="N8" i="3"/>
  <c r="H8" i="3"/>
  <c r="N7" i="3"/>
  <c r="H7" i="3"/>
  <c r="N6" i="3"/>
  <c r="H6" i="3"/>
  <c r="H5" i="3"/>
  <c r="H4" i="3"/>
  <c r="H3" i="3"/>
  <c r="H2" i="3"/>
  <c r="N13" i="9" l="1"/>
  <c r="M13" i="9"/>
  <c r="F15" i="9"/>
  <c r="J8" i="9" s="1"/>
  <c r="J9" i="9" s="1"/>
  <c r="D21" i="7"/>
  <c r="D20" i="7"/>
  <c r="H145" i="4"/>
  <c r="E19" i="7" s="1"/>
  <c r="G145" i="4"/>
  <c r="D19" i="7" s="1"/>
  <c r="D18" i="7"/>
  <c r="H126" i="4"/>
  <c r="E17" i="7" s="1"/>
  <c r="G126" i="4"/>
  <c r="D17" i="7" s="1"/>
  <c r="H118" i="4"/>
  <c r="E16" i="7" s="1"/>
  <c r="G118" i="4"/>
  <c r="D16" i="7" s="1"/>
  <c r="H104" i="4"/>
  <c r="E15" i="7" s="1"/>
  <c r="G104" i="4"/>
  <c r="D15" i="7" s="1"/>
  <c r="H96" i="4"/>
  <c r="E14" i="7" s="1"/>
  <c r="G96" i="4"/>
  <c r="D14" i="7" s="1"/>
  <c r="H87" i="4"/>
  <c r="E13" i="7" s="1"/>
  <c r="G87" i="4"/>
  <c r="D13" i="7" s="1"/>
  <c r="H76" i="4"/>
  <c r="E12" i="7" s="1"/>
  <c r="G76" i="4"/>
  <c r="D12" i="7" s="1"/>
  <c r="H54" i="4"/>
  <c r="E11" i="7" s="1"/>
  <c r="G54" i="4"/>
  <c r="D11" i="7" s="1"/>
  <c r="H46" i="4"/>
  <c r="E10" i="7" s="1"/>
  <c r="G46" i="4"/>
  <c r="D10" i="7" s="1"/>
  <c r="H35" i="4"/>
  <c r="E9" i="7" s="1"/>
  <c r="G35" i="4"/>
  <c r="D9" i="7" s="1"/>
  <c r="T7" i="3"/>
  <c r="H27" i="4"/>
  <c r="E8" i="7" s="1"/>
  <c r="G27" i="4"/>
  <c r="D8" i="7" s="1"/>
  <c r="H6" i="2"/>
  <c r="C12" i="7"/>
  <c r="C11" i="7"/>
  <c r="C8" i="7"/>
  <c r="H26" i="2"/>
  <c r="G26" i="2"/>
  <c r="F26" i="2"/>
  <c r="N35" i="3"/>
  <c r="O34" i="3"/>
  <c r="N34" i="3"/>
  <c r="O33" i="3"/>
  <c r="N33" i="3"/>
  <c r="O32" i="3"/>
  <c r="N32" i="3"/>
  <c r="N26" i="3"/>
  <c r="O25" i="3"/>
  <c r="N25" i="3"/>
  <c r="O24" i="3"/>
  <c r="N24" i="3"/>
  <c r="O23" i="3"/>
  <c r="N23" i="3"/>
  <c r="N17" i="3"/>
  <c r="O16" i="3"/>
  <c r="N16" i="3"/>
  <c r="O15" i="3"/>
  <c r="N15" i="3"/>
  <c r="O14" i="3"/>
  <c r="N14" i="3"/>
  <c r="Q358" i="9" l="1"/>
  <c r="Q346" i="9"/>
  <c r="Q334" i="9"/>
  <c r="Q322" i="9"/>
  <c r="Q310" i="9"/>
  <c r="Q298" i="9"/>
  <c r="Q286" i="9"/>
  <c r="Q274" i="9"/>
  <c r="Q262" i="9"/>
  <c r="Q250" i="9"/>
  <c r="Q238" i="9"/>
  <c r="Q226" i="9"/>
  <c r="Q214" i="9"/>
  <c r="Q202" i="9"/>
  <c r="Q190" i="9"/>
  <c r="Q178" i="9"/>
  <c r="Q166" i="9"/>
  <c r="Q154" i="9"/>
  <c r="Q142" i="9"/>
  <c r="Q130" i="9"/>
  <c r="Q118" i="9"/>
  <c r="Q106" i="9"/>
  <c r="Q94" i="9"/>
  <c r="Q82" i="9"/>
  <c r="Q70" i="9"/>
  <c r="Q58" i="9"/>
  <c r="Q46" i="9"/>
  <c r="Q34" i="9"/>
  <c r="Q22" i="9"/>
  <c r="Q10" i="9"/>
  <c r="Q357" i="9"/>
  <c r="Q345" i="9"/>
  <c r="Q333" i="9"/>
  <c r="Q321" i="9"/>
  <c r="Q309" i="9"/>
  <c r="Q297" i="9"/>
  <c r="Q285" i="9"/>
  <c r="Q273" i="9"/>
  <c r="Q249" i="9"/>
  <c r="Q237" i="9"/>
  <c r="Q225" i="9"/>
  <c r="Q213" i="9"/>
  <c r="Q189" i="9"/>
  <c r="Q177" i="9"/>
  <c r="Q153" i="9"/>
  <c r="Q129" i="9"/>
  <c r="Q105" i="9"/>
  <c r="Q81" i="9"/>
  <c r="Q69" i="9"/>
  <c r="Q45" i="9"/>
  <c r="Q21" i="9"/>
  <c r="Q356" i="9"/>
  <c r="Q332" i="9"/>
  <c r="Q320" i="9"/>
  <c r="Q296" i="9"/>
  <c r="Q272" i="9"/>
  <c r="Q248" i="9"/>
  <c r="Q212" i="9"/>
  <c r="Q188" i="9"/>
  <c r="Q152" i="9"/>
  <c r="Q116" i="9"/>
  <c r="Q92" i="9"/>
  <c r="Q56" i="9"/>
  <c r="Q32" i="9"/>
  <c r="Q215" i="9"/>
  <c r="Q11" i="9"/>
  <c r="Q261" i="9"/>
  <c r="Q201" i="9"/>
  <c r="Q165" i="9"/>
  <c r="Q141" i="9"/>
  <c r="Q117" i="9"/>
  <c r="Q93" i="9"/>
  <c r="Q57" i="9"/>
  <c r="Q33" i="9"/>
  <c r="Q9" i="9"/>
  <c r="Q344" i="9"/>
  <c r="Q308" i="9"/>
  <c r="Q284" i="9"/>
  <c r="Q260" i="9"/>
  <c r="Q224" i="9"/>
  <c r="Q200" i="9"/>
  <c r="Q176" i="9"/>
  <c r="Q140" i="9"/>
  <c r="Q104" i="9"/>
  <c r="Q68" i="9"/>
  <c r="Q20" i="9"/>
  <c r="Q191" i="9"/>
  <c r="Q23" i="9"/>
  <c r="Q236" i="9"/>
  <c r="Q164" i="9"/>
  <c r="Q128" i="9"/>
  <c r="Q80" i="9"/>
  <c r="Q44" i="9"/>
  <c r="Q367" i="9"/>
  <c r="Q355" i="9"/>
  <c r="Q343" i="9"/>
  <c r="Q331" i="9"/>
  <c r="Q319" i="9"/>
  <c r="Q307" i="9"/>
  <c r="Q295" i="9"/>
  <c r="Q283" i="9"/>
  <c r="Q271" i="9"/>
  <c r="Q259" i="9"/>
  <c r="Q247" i="9"/>
  <c r="Q235" i="9"/>
  <c r="Q223" i="9"/>
  <c r="Q211" i="9"/>
  <c r="Q199" i="9"/>
  <c r="Q187" i="9"/>
  <c r="Q175" i="9"/>
  <c r="Q163" i="9"/>
  <c r="Q151" i="9"/>
  <c r="Q139" i="9"/>
  <c r="Q127" i="9"/>
  <c r="Q115" i="9"/>
  <c r="Q103" i="9"/>
  <c r="Q91" i="9"/>
  <c r="Q79" i="9"/>
  <c r="Q67" i="9"/>
  <c r="Q55" i="9"/>
  <c r="Q43" i="9"/>
  <c r="Q31" i="9"/>
  <c r="Q19" i="9"/>
  <c r="Q315" i="9"/>
  <c r="Q243" i="9"/>
  <c r="Q183" i="9"/>
  <c r="Q123" i="9"/>
  <c r="Q75" i="9"/>
  <c r="Q27" i="9"/>
  <c r="Q362" i="9"/>
  <c r="Q266" i="9"/>
  <c r="Q206" i="9"/>
  <c r="Q158" i="9"/>
  <c r="Q98" i="9"/>
  <c r="Q50" i="9"/>
  <c r="Q323" i="9"/>
  <c r="Q287" i="9"/>
  <c r="Q239" i="9"/>
  <c r="Q179" i="9"/>
  <c r="Q131" i="9"/>
  <c r="Q83" i="9"/>
  <c r="Q35" i="9"/>
  <c r="Q366" i="9"/>
  <c r="Q354" i="9"/>
  <c r="Q342" i="9"/>
  <c r="Q330" i="9"/>
  <c r="Q318" i="9"/>
  <c r="Q306" i="9"/>
  <c r="Q294" i="9"/>
  <c r="Q282" i="9"/>
  <c r="Q270" i="9"/>
  <c r="Q258" i="9"/>
  <c r="Q246" i="9"/>
  <c r="Q234" i="9"/>
  <c r="Q222" i="9"/>
  <c r="Q210" i="9"/>
  <c r="Q198" i="9"/>
  <c r="Q186" i="9"/>
  <c r="Q174" i="9"/>
  <c r="Q162" i="9"/>
  <c r="Q150" i="9"/>
  <c r="Q138" i="9"/>
  <c r="Q126" i="9"/>
  <c r="Q114" i="9"/>
  <c r="Q102" i="9"/>
  <c r="Q90" i="9"/>
  <c r="Q78" i="9"/>
  <c r="Q66" i="9"/>
  <c r="Q54" i="9"/>
  <c r="Q42" i="9"/>
  <c r="Q30" i="9"/>
  <c r="Q18" i="9"/>
  <c r="Q8" i="9"/>
  <c r="Q339" i="9"/>
  <c r="Q207" i="9"/>
  <c r="Q147" i="9"/>
  <c r="Q87" i="9"/>
  <c r="Q39" i="9"/>
  <c r="Q350" i="9"/>
  <c r="Q290" i="9"/>
  <c r="Q242" i="9"/>
  <c r="Q194" i="9"/>
  <c r="Q146" i="9"/>
  <c r="Q110" i="9"/>
  <c r="Q74" i="9"/>
  <c r="Q26" i="9"/>
  <c r="Q347" i="9"/>
  <c r="Q275" i="9"/>
  <c r="Q227" i="9"/>
  <c r="Q155" i="9"/>
  <c r="Q119" i="9"/>
  <c r="Q59" i="9"/>
  <c r="Q365" i="9"/>
  <c r="Q353" i="9"/>
  <c r="Q341" i="9"/>
  <c r="Q329" i="9"/>
  <c r="Q317" i="9"/>
  <c r="Q305" i="9"/>
  <c r="Q293" i="9"/>
  <c r="Q281" i="9"/>
  <c r="Q269" i="9"/>
  <c r="Q257" i="9"/>
  <c r="Q245" i="9"/>
  <c r="Q233" i="9"/>
  <c r="Q221" i="9"/>
  <c r="Q209" i="9"/>
  <c r="Q197" i="9"/>
  <c r="Q185" i="9"/>
  <c r="Q173" i="9"/>
  <c r="Q161" i="9"/>
  <c r="Q149" i="9"/>
  <c r="Q137" i="9"/>
  <c r="Q125" i="9"/>
  <c r="Q113" i="9"/>
  <c r="Q101" i="9"/>
  <c r="Q89" i="9"/>
  <c r="Q77" i="9"/>
  <c r="Q65" i="9"/>
  <c r="Q53" i="9"/>
  <c r="Q41" i="9"/>
  <c r="Q29" i="9"/>
  <c r="Q17" i="9"/>
  <c r="Q327" i="9"/>
  <c r="Q231" i="9"/>
  <c r="Q159" i="9"/>
  <c r="Q111" i="9"/>
  <c r="Q63" i="9"/>
  <c r="Q15" i="9"/>
  <c r="Q338" i="9"/>
  <c r="Q278" i="9"/>
  <c r="Q230" i="9"/>
  <c r="Q182" i="9"/>
  <c r="Q134" i="9"/>
  <c r="Q86" i="9"/>
  <c r="Q38" i="9"/>
  <c r="Q359" i="9"/>
  <c r="Q263" i="9"/>
  <c r="Q167" i="9"/>
  <c r="Q107" i="9"/>
  <c r="Q47" i="9"/>
  <c r="Q364" i="9"/>
  <c r="Q352" i="9"/>
  <c r="Q340" i="9"/>
  <c r="Q328" i="9"/>
  <c r="Q316" i="9"/>
  <c r="Q304" i="9"/>
  <c r="Q292" i="9"/>
  <c r="Q280" i="9"/>
  <c r="Q268" i="9"/>
  <c r="Q256" i="9"/>
  <c r="Q244" i="9"/>
  <c r="Q232" i="9"/>
  <c r="Q220" i="9"/>
  <c r="Q208" i="9"/>
  <c r="Q196" i="9"/>
  <c r="Q184" i="9"/>
  <c r="Q172" i="9"/>
  <c r="Q160" i="9"/>
  <c r="Q148" i="9"/>
  <c r="Q136" i="9"/>
  <c r="Q124" i="9"/>
  <c r="Q112" i="9"/>
  <c r="Q100" i="9"/>
  <c r="Q88" i="9"/>
  <c r="Q76" i="9"/>
  <c r="Q64" i="9"/>
  <c r="Q52" i="9"/>
  <c r="Q40" i="9"/>
  <c r="Q28" i="9"/>
  <c r="Q16" i="9"/>
  <c r="Q351" i="9"/>
  <c r="Q303" i="9"/>
  <c r="Q291" i="9"/>
  <c r="Q279" i="9"/>
  <c r="Q267" i="9"/>
  <c r="Q255" i="9"/>
  <c r="Q219" i="9"/>
  <c r="Q171" i="9"/>
  <c r="Q135" i="9"/>
  <c r="Q99" i="9"/>
  <c r="Q51" i="9"/>
  <c r="Q326" i="9"/>
  <c r="Q302" i="9"/>
  <c r="Q254" i="9"/>
  <c r="Q218" i="9"/>
  <c r="Q170" i="9"/>
  <c r="Q122" i="9"/>
  <c r="Q62" i="9"/>
  <c r="Q363" i="9"/>
  <c r="Q195" i="9"/>
  <c r="Q14" i="9"/>
  <c r="Q335" i="9"/>
  <c r="Q311" i="9"/>
  <c r="Q251" i="9"/>
  <c r="Q203" i="9"/>
  <c r="Q143" i="9"/>
  <c r="Q71" i="9"/>
  <c r="Q314" i="9"/>
  <c r="Q299" i="9"/>
  <c r="Q95" i="9"/>
  <c r="Q361" i="9"/>
  <c r="Q349" i="9"/>
  <c r="Q337" i="9"/>
  <c r="Q325" i="9"/>
  <c r="Q313" i="9"/>
  <c r="Q301" i="9"/>
  <c r="Q289" i="9"/>
  <c r="Q277" i="9"/>
  <c r="Q265" i="9"/>
  <c r="Q253" i="9"/>
  <c r="Q241" i="9"/>
  <c r="Q229" i="9"/>
  <c r="Q217" i="9"/>
  <c r="Q205" i="9"/>
  <c r="Q193" i="9"/>
  <c r="Q181" i="9"/>
  <c r="Q169" i="9"/>
  <c r="Q157" i="9"/>
  <c r="Q145" i="9"/>
  <c r="Q133" i="9"/>
  <c r="Q121" i="9"/>
  <c r="Q109" i="9"/>
  <c r="Q97" i="9"/>
  <c r="Q85" i="9"/>
  <c r="Q73" i="9"/>
  <c r="Q61" i="9"/>
  <c r="Q49" i="9"/>
  <c r="Q37" i="9"/>
  <c r="Q25" i="9"/>
  <c r="Q13" i="9"/>
  <c r="Q360" i="9"/>
  <c r="Q348" i="9"/>
  <c r="Q336" i="9"/>
  <c r="Q324" i="9"/>
  <c r="Q312" i="9"/>
  <c r="Q300" i="9"/>
  <c r="Q288" i="9"/>
  <c r="Q276" i="9"/>
  <c r="Q264" i="9"/>
  <c r="Q252" i="9"/>
  <c r="Q240" i="9"/>
  <c r="Q228" i="9"/>
  <c r="Q216" i="9"/>
  <c r="Q204" i="9"/>
  <c r="Q192" i="9"/>
  <c r="Q180" i="9"/>
  <c r="Q168" i="9"/>
  <c r="Q156" i="9"/>
  <c r="Q144" i="9"/>
  <c r="Q132" i="9"/>
  <c r="Q120" i="9"/>
  <c r="Q108" i="9"/>
  <c r="Q96" i="9"/>
  <c r="Q84" i="9"/>
  <c r="Q72" i="9"/>
  <c r="Q60" i="9"/>
  <c r="Q48" i="9"/>
  <c r="Q36" i="9"/>
  <c r="Q24" i="9"/>
  <c r="Q12" i="9"/>
  <c r="N14" i="9"/>
  <c r="M14" i="9"/>
  <c r="G8" i="7"/>
  <c r="G11" i="7"/>
  <c r="G12" i="7"/>
  <c r="G9" i="7"/>
  <c r="D22" i="7"/>
  <c r="E22" i="7"/>
  <c r="N15" i="9" l="1"/>
  <c r="M15" i="9"/>
  <c r="M32" i="3"/>
  <c r="P34" i="3"/>
  <c r="P33" i="3"/>
  <c r="P32" i="3"/>
  <c r="N16" i="9" l="1"/>
  <c r="M16" i="9"/>
  <c r="E35" i="4"/>
  <c r="R32" i="3"/>
  <c r="M33" i="3"/>
  <c r="M34" i="3" s="1"/>
  <c r="N17" i="9" l="1"/>
  <c r="M17" i="9"/>
  <c r="R33" i="3"/>
  <c r="F23" i="6"/>
  <c r="M18" i="6"/>
  <c r="L18" i="6"/>
  <c r="M18" i="9" l="1"/>
  <c r="N18" i="9"/>
  <c r="R34" i="3"/>
  <c r="M35" i="3"/>
  <c r="N19" i="9" l="1"/>
  <c r="M19" i="9"/>
  <c r="P35" i="3"/>
  <c r="R35" i="3"/>
  <c r="R36" i="3" s="1"/>
  <c r="N20" i="9" l="1"/>
  <c r="M20" i="9"/>
  <c r="F25" i="6"/>
  <c r="F24" i="6"/>
  <c r="M21" i="9" l="1"/>
  <c r="N21" i="9"/>
  <c r="D33" i="6"/>
  <c r="N15" i="6"/>
  <c r="N16" i="6"/>
  <c r="D18" i="6"/>
  <c r="N14" i="6"/>
  <c r="N13" i="6"/>
  <c r="N12" i="6"/>
  <c r="N22" i="9" l="1"/>
  <c r="M22" i="9"/>
  <c r="E8" i="8"/>
  <c r="D8" i="8"/>
  <c r="E5" i="8"/>
  <c r="D5" i="8"/>
  <c r="M15" i="2"/>
  <c r="N15" i="2" s="1"/>
  <c r="M25" i="2"/>
  <c r="M24" i="2"/>
  <c r="M23" i="2"/>
  <c r="M22" i="2"/>
  <c r="M21" i="2"/>
  <c r="M20" i="2"/>
  <c r="M19" i="2"/>
  <c r="M18" i="2"/>
  <c r="M17" i="2"/>
  <c r="M16" i="2"/>
  <c r="N14" i="2"/>
  <c r="M13" i="2"/>
  <c r="M12" i="2"/>
  <c r="N12" i="2" s="1"/>
  <c r="N23" i="9" l="1"/>
  <c r="M23" i="9"/>
  <c r="H7" i="2"/>
  <c r="N25" i="2"/>
  <c r="N24" i="2"/>
  <c r="N23" i="2"/>
  <c r="N22" i="2"/>
  <c r="N21" i="2"/>
  <c r="N20" i="2"/>
  <c r="N19" i="2"/>
  <c r="N18" i="2"/>
  <c r="N17" i="2"/>
  <c r="N16" i="2"/>
  <c r="N13" i="2"/>
  <c r="M24" i="9" l="1"/>
  <c r="N24" i="9"/>
  <c r="H8" i="2"/>
  <c r="AN368" i="9"/>
  <c r="F33" i="6"/>
  <c r="M23" i="3"/>
  <c r="P23" i="3"/>
  <c r="P24" i="3"/>
  <c r="P25" i="3"/>
  <c r="M5" i="3"/>
  <c r="P5" i="3"/>
  <c r="P6" i="3"/>
  <c r="P7" i="3"/>
  <c r="M14" i="3"/>
  <c r="P14" i="3"/>
  <c r="P15" i="3"/>
  <c r="P16" i="3"/>
  <c r="N6" i="6"/>
  <c r="N7" i="6"/>
  <c r="N8" i="6"/>
  <c r="N9" i="6"/>
  <c r="N10" i="6"/>
  <c r="N11" i="6"/>
  <c r="N17" i="6"/>
  <c r="C19" i="7"/>
  <c r="G19" i="7" s="1"/>
  <c r="D96" i="4"/>
  <c r="C14" i="7" s="1"/>
  <c r="G14" i="7" s="1"/>
  <c r="C16" i="7"/>
  <c r="G16" i="7" s="1"/>
  <c r="C17" i="7"/>
  <c r="G17" i="7" s="1"/>
  <c r="C18" i="7"/>
  <c r="G18" i="7" s="1"/>
  <c r="D164" i="4"/>
  <c r="D87" i="4"/>
  <c r="C13" i="7" s="1"/>
  <c r="G13" i="7" s="1"/>
  <c r="D158" i="4"/>
  <c r="C20" i="7" s="1"/>
  <c r="G20" i="7" s="1"/>
  <c r="E117" i="8"/>
  <c r="D117" i="8"/>
  <c r="E112" i="8"/>
  <c r="D112" i="8"/>
  <c r="E107" i="8"/>
  <c r="D107" i="8"/>
  <c r="E95" i="8"/>
  <c r="D95" i="8"/>
  <c r="E88" i="8"/>
  <c r="D88" i="8"/>
  <c r="E81" i="8"/>
  <c r="D81" i="8"/>
  <c r="E74" i="8"/>
  <c r="D74" i="8"/>
  <c r="E61" i="8"/>
  <c r="D61" i="8"/>
  <c r="E54" i="8"/>
  <c r="D54" i="8"/>
  <c r="E48" i="8"/>
  <c r="D48" i="8"/>
  <c r="E39" i="8"/>
  <c r="D39" i="8"/>
  <c r="E18" i="8"/>
  <c r="D18" i="8"/>
  <c r="E11" i="8"/>
  <c r="D11" i="8"/>
  <c r="N25" i="9" l="1"/>
  <c r="M25" i="9"/>
  <c r="E164" i="4"/>
  <c r="C21" i="7"/>
  <c r="G21" i="7" s="1"/>
  <c r="E104" i="4"/>
  <c r="C15" i="7"/>
  <c r="G15" i="7" s="1"/>
  <c r="R5" i="3"/>
  <c r="T12" i="3" s="1"/>
  <c r="E87" i="4"/>
  <c r="E126" i="4"/>
  <c r="E118" i="4"/>
  <c r="E145" i="4"/>
  <c r="E158" i="4"/>
  <c r="E134" i="4"/>
  <c r="E96" i="4"/>
  <c r="E76" i="4"/>
  <c r="E54" i="4"/>
  <c r="N18" i="6"/>
  <c r="S121" i="8"/>
  <c r="T126" i="8" s="1"/>
  <c r="AK121" i="8"/>
  <c r="AL126" i="8" s="1"/>
  <c r="H121" i="8"/>
  <c r="H128" i="8" s="1"/>
  <c r="E121" i="8"/>
  <c r="E128" i="8" s="1"/>
  <c r="K121" i="8"/>
  <c r="K128" i="8" s="1"/>
  <c r="W121" i="8"/>
  <c r="W128" i="8" s="1"/>
  <c r="AI121" i="8"/>
  <c r="AI128" i="8" s="1"/>
  <c r="P121" i="8"/>
  <c r="Q126" i="8" s="1"/>
  <c r="AB121" i="8"/>
  <c r="AC126" i="8" s="1"/>
  <c r="N121" i="8"/>
  <c r="N128" i="8" s="1"/>
  <c r="T121" i="8"/>
  <c r="T128" i="8" s="1"/>
  <c r="Z121" i="8"/>
  <c r="Z128" i="8" s="1"/>
  <c r="AF121" i="8"/>
  <c r="AF128" i="8" s="1"/>
  <c r="AL121" i="8"/>
  <c r="AL128" i="8" s="1"/>
  <c r="M121" i="8"/>
  <c r="N126" i="8" s="1"/>
  <c r="AE121" i="8"/>
  <c r="AF126" i="8" s="1"/>
  <c r="Q121" i="8"/>
  <c r="Q128" i="8" s="1"/>
  <c r="AC121" i="8"/>
  <c r="AC128" i="8" s="1"/>
  <c r="G121" i="8"/>
  <c r="H126" i="8" s="1"/>
  <c r="Y121" i="8"/>
  <c r="D121" i="8"/>
  <c r="J121" i="8"/>
  <c r="K126" i="8" s="1"/>
  <c r="V121" i="8"/>
  <c r="AH121" i="8"/>
  <c r="AI126" i="8" s="1"/>
  <c r="C8" i="8"/>
  <c r="C107" i="8"/>
  <c r="C88" i="8"/>
  <c r="C95" i="8"/>
  <c r="C61" i="8"/>
  <c r="C81" i="8"/>
  <c r="C74" i="8"/>
  <c r="C39" i="8"/>
  <c r="C117" i="8"/>
  <c r="C48" i="8"/>
  <c r="C18" i="8"/>
  <c r="D46" i="4"/>
  <c r="C10" i="7" s="1"/>
  <c r="C54" i="8"/>
  <c r="C112" i="8"/>
  <c r="R14" i="3"/>
  <c r="M15" i="3"/>
  <c r="M16" i="3" s="1"/>
  <c r="R23" i="3"/>
  <c r="M24" i="3"/>
  <c r="M25" i="3" s="1"/>
  <c r="M6" i="3"/>
  <c r="M7" i="3" s="1"/>
  <c r="AN8" i="9"/>
  <c r="C11" i="8"/>
  <c r="N26" i="9" l="1"/>
  <c r="M26" i="9"/>
  <c r="Z126" i="8"/>
  <c r="Z130" i="8" s="1"/>
  <c r="Y133" i="8" s="1"/>
  <c r="W126" i="8"/>
  <c r="W130" i="8" s="1"/>
  <c r="V133" i="8" s="1"/>
  <c r="E126" i="8"/>
  <c r="E130" i="8" s="1"/>
  <c r="D133" i="8" s="1"/>
  <c r="W7" i="3"/>
  <c r="W12" i="3" s="1"/>
  <c r="G10" i="7"/>
  <c r="E46" i="4"/>
  <c r="C22" i="7"/>
  <c r="AI130" i="8"/>
  <c r="AH133" i="8" s="1"/>
  <c r="Q130" i="8"/>
  <c r="P133" i="8" s="1"/>
  <c r="AF130" i="8"/>
  <c r="AE133" i="8" s="1"/>
  <c r="AC130" i="8"/>
  <c r="AB133" i="8" s="1"/>
  <c r="T130" i="8"/>
  <c r="S133" i="8" s="1"/>
  <c r="H130" i="8"/>
  <c r="G133" i="8" s="1"/>
  <c r="N130" i="8"/>
  <c r="M133" i="8" s="1"/>
  <c r="K130" i="8"/>
  <c r="J133" i="8" s="1"/>
  <c r="AL130" i="8"/>
  <c r="AK133" i="8" s="1"/>
  <c r="T8" i="9"/>
  <c r="U8" i="9" s="1"/>
  <c r="R6" i="3"/>
  <c r="R24" i="3"/>
  <c r="R15" i="3"/>
  <c r="N27" i="9" l="1"/>
  <c r="M27" i="9"/>
  <c r="P9" i="9"/>
  <c r="R9" i="9" s="1"/>
  <c r="R16" i="3"/>
  <c r="M17" i="3"/>
  <c r="R25" i="3"/>
  <c r="M26" i="3"/>
  <c r="R7" i="3"/>
  <c r="M8" i="3"/>
  <c r="AN9" i="9" l="1"/>
  <c r="T9" i="9"/>
  <c r="U9" i="9" s="1"/>
  <c r="P10" i="9" s="1"/>
  <c r="R10" i="9" s="1"/>
  <c r="N28" i="9"/>
  <c r="M28" i="9"/>
  <c r="P8" i="3"/>
  <c r="R8" i="3"/>
  <c r="R9" i="3" s="1"/>
  <c r="P26" i="3"/>
  <c r="R26" i="3" s="1"/>
  <c r="R27" i="3" s="1"/>
  <c r="R17" i="3"/>
  <c r="R18" i="3" s="1"/>
  <c r="P17" i="3"/>
  <c r="N29" i="9" l="1"/>
  <c r="M29" i="9"/>
  <c r="D16" i="4"/>
  <c r="AN10" i="9"/>
  <c r="T10" i="9"/>
  <c r="U10" i="9" s="1"/>
  <c r="P11" i="9" s="1"/>
  <c r="R11" i="9" s="1"/>
  <c r="N30" i="9" l="1"/>
  <c r="M30" i="9"/>
  <c r="D15" i="4"/>
  <c r="N31" i="9" l="1"/>
  <c r="M31" i="9"/>
  <c r="C22" i="4"/>
  <c r="C4" i="8"/>
  <c r="E16" i="4"/>
  <c r="H5" i="2"/>
  <c r="AN11" i="9"/>
  <c r="T11" i="9"/>
  <c r="U11" i="9" s="1"/>
  <c r="P12" i="9" s="1"/>
  <c r="R12" i="9" s="1"/>
  <c r="H23" i="4" l="1"/>
  <c r="E6" i="7" s="1"/>
  <c r="E23" i="7" s="1"/>
  <c r="G23" i="4"/>
  <c r="D6" i="7" s="1"/>
  <c r="D23" i="7" s="1"/>
  <c r="N32" i="9"/>
  <c r="M32" i="9"/>
  <c r="C6" i="7"/>
  <c r="W6" i="3" s="1"/>
  <c r="F8" i="7" l="1"/>
  <c r="F21" i="7"/>
  <c r="I23" i="4"/>
  <c r="F17" i="7"/>
  <c r="F9" i="7"/>
  <c r="F16" i="7"/>
  <c r="F22" i="7"/>
  <c r="F13" i="7"/>
  <c r="F12" i="7"/>
  <c r="F19" i="7"/>
  <c r="F20" i="7"/>
  <c r="F11" i="7"/>
  <c r="F18" i="7"/>
  <c r="F10" i="7"/>
  <c r="F14" i="7"/>
  <c r="F15" i="7"/>
  <c r="M33" i="9"/>
  <c r="N33" i="9"/>
  <c r="W11" i="3"/>
  <c r="X9" i="3"/>
  <c r="X8" i="3"/>
  <c r="N5" i="7" s="1"/>
  <c r="X7" i="3"/>
  <c r="C23" i="7"/>
  <c r="Q5" i="7" s="1"/>
  <c r="AN12" i="9"/>
  <c r="T12" i="9"/>
  <c r="U12" i="9" s="1"/>
  <c r="P13" i="9" s="1"/>
  <c r="R13" i="9" s="1"/>
  <c r="N34" i="9" l="1"/>
  <c r="M34" i="9"/>
  <c r="H5" i="7"/>
  <c r="K5" i="7"/>
  <c r="N35" i="9" l="1"/>
  <c r="M35" i="9"/>
  <c r="AN13" i="9"/>
  <c r="T13" i="9"/>
  <c r="U13" i="9" s="1"/>
  <c r="P14" i="9" s="1"/>
  <c r="R14" i="9" s="1"/>
  <c r="N36" i="9" l="1"/>
  <c r="M36" i="9"/>
  <c r="N37" i="9" l="1"/>
  <c r="M37" i="9"/>
  <c r="AN14" i="9"/>
  <c r="T14" i="9"/>
  <c r="U14" i="9" s="1"/>
  <c r="P15" i="9" s="1"/>
  <c r="R15" i="9" s="1"/>
  <c r="N38" i="9" l="1"/>
  <c r="M38" i="9"/>
  <c r="N39" i="9" l="1"/>
  <c r="M39" i="9"/>
  <c r="AN15" i="9"/>
  <c r="T15" i="9"/>
  <c r="U15" i="9" s="1"/>
  <c r="P16" i="9" s="1"/>
  <c r="R16" i="9" s="1"/>
  <c r="N40" i="9" l="1"/>
  <c r="M40" i="9"/>
  <c r="N41" i="9" l="1"/>
  <c r="M41" i="9"/>
  <c r="AN16" i="9"/>
  <c r="T16" i="9"/>
  <c r="U16" i="9" s="1"/>
  <c r="P17" i="9" s="1"/>
  <c r="R17" i="9" s="1"/>
  <c r="N42" i="9" l="1"/>
  <c r="M42" i="9"/>
  <c r="N43" i="9" l="1"/>
  <c r="M43" i="9"/>
  <c r="AN17" i="9"/>
  <c r="T17" i="9"/>
  <c r="U17" i="9" s="1"/>
  <c r="P18" i="9" s="1"/>
  <c r="R18" i="9" s="1"/>
  <c r="N44" i="9" l="1"/>
  <c r="M44" i="9"/>
  <c r="N45" i="9" l="1"/>
  <c r="M45" i="9"/>
  <c r="AN18" i="9"/>
  <c r="T18" i="9"/>
  <c r="U18" i="9" s="1"/>
  <c r="P19" i="9" s="1"/>
  <c r="R19" i="9" s="1"/>
  <c r="N46" i="9" l="1"/>
  <c r="M46" i="9"/>
  <c r="N47" i="9" l="1"/>
  <c r="M47" i="9"/>
  <c r="AN19" i="9"/>
  <c r="T19" i="9"/>
  <c r="U19" i="9" s="1"/>
  <c r="P20" i="9" s="1"/>
  <c r="R20" i="9" s="1"/>
  <c r="M48" i="9" l="1"/>
  <c r="N48" i="9"/>
  <c r="N49" i="9" l="1"/>
  <c r="M49" i="9"/>
  <c r="AN20" i="9"/>
  <c r="T20" i="9"/>
  <c r="U20" i="9" s="1"/>
  <c r="P21" i="9" s="1"/>
  <c r="R21" i="9" s="1"/>
  <c r="N50" i="9" l="1"/>
  <c r="M50" i="9"/>
  <c r="M51" i="9" l="1"/>
  <c r="N51" i="9"/>
  <c r="AN21" i="9"/>
  <c r="T21" i="9"/>
  <c r="U21" i="9" s="1"/>
  <c r="P22" i="9" s="1"/>
  <c r="R22" i="9" s="1"/>
  <c r="N52" i="9" l="1"/>
  <c r="M52" i="9"/>
  <c r="N53" i="9" l="1"/>
  <c r="M53" i="9"/>
  <c r="AN22" i="9"/>
  <c r="T22" i="9"/>
  <c r="U22" i="9" s="1"/>
  <c r="P23" i="9" s="1"/>
  <c r="R23" i="9" s="1"/>
  <c r="N54" i="9" l="1"/>
  <c r="M54" i="9"/>
  <c r="N55" i="9" l="1"/>
  <c r="M55" i="9"/>
  <c r="AN23" i="9"/>
  <c r="T23" i="9"/>
  <c r="U23" i="9" s="1"/>
  <c r="P24" i="9" s="1"/>
  <c r="R24" i="9" s="1"/>
  <c r="N56" i="9" l="1"/>
  <c r="M56" i="9"/>
  <c r="N57" i="9" l="1"/>
  <c r="M57" i="9"/>
  <c r="AN24" i="9"/>
  <c r="T24" i="9"/>
  <c r="U24" i="9" s="1"/>
  <c r="P25" i="9" s="1"/>
  <c r="R25" i="9" s="1"/>
  <c r="N58" i="9" l="1"/>
  <c r="M58" i="9"/>
  <c r="N59" i="9" l="1"/>
  <c r="M59" i="9"/>
  <c r="AN25" i="9"/>
  <c r="T25" i="9"/>
  <c r="U25" i="9" s="1"/>
  <c r="P26" i="9" s="1"/>
  <c r="R26" i="9" s="1"/>
  <c r="N60" i="9" l="1"/>
  <c r="M60" i="9"/>
  <c r="N61" i="9" l="1"/>
  <c r="M61" i="9"/>
  <c r="AN26" i="9"/>
  <c r="T26" i="9"/>
  <c r="U26" i="9" s="1"/>
  <c r="P27" i="9" s="1"/>
  <c r="R27" i="9" s="1"/>
  <c r="N62" i="9" l="1"/>
  <c r="M62" i="9"/>
  <c r="N63" i="9" l="1"/>
  <c r="M63" i="9"/>
  <c r="AN27" i="9"/>
  <c r="T27" i="9"/>
  <c r="U27" i="9" s="1"/>
  <c r="P28" i="9" s="1"/>
  <c r="R28" i="9" s="1"/>
  <c r="N64" i="9" l="1"/>
  <c r="M64" i="9"/>
  <c r="N65" i="9" l="1"/>
  <c r="M65" i="9"/>
  <c r="AN28" i="9"/>
  <c r="T28" i="9"/>
  <c r="U28" i="9" s="1"/>
  <c r="P29" i="9" s="1"/>
  <c r="R29" i="9" s="1"/>
  <c r="N66" i="9" l="1"/>
  <c r="M66" i="9"/>
  <c r="N67" i="9" l="1"/>
  <c r="M67" i="9"/>
  <c r="AN29" i="9"/>
  <c r="T29" i="9"/>
  <c r="U29" i="9" s="1"/>
  <c r="P30" i="9" s="1"/>
  <c r="R30" i="9" s="1"/>
  <c r="N68" i="9" l="1"/>
  <c r="M68" i="9"/>
  <c r="N69" i="9" l="1"/>
  <c r="M69" i="9"/>
  <c r="AN30" i="9"/>
  <c r="T30" i="9"/>
  <c r="U30" i="9" s="1"/>
  <c r="P31" i="9" s="1"/>
  <c r="R31" i="9" s="1"/>
  <c r="N70" i="9" l="1"/>
  <c r="M70" i="9"/>
  <c r="N71" i="9" l="1"/>
  <c r="M71" i="9"/>
  <c r="AN31" i="9"/>
  <c r="T31" i="9"/>
  <c r="U31" i="9" s="1"/>
  <c r="P32" i="9" s="1"/>
  <c r="R32" i="9" s="1"/>
  <c r="N72" i="9" l="1"/>
  <c r="M72" i="9"/>
  <c r="N73" i="9" l="1"/>
  <c r="M73" i="9"/>
  <c r="AN32" i="9"/>
  <c r="T32" i="9"/>
  <c r="U32" i="9" s="1"/>
  <c r="P33" i="9" s="1"/>
  <c r="R33" i="9" s="1"/>
  <c r="N74" i="9" l="1"/>
  <c r="M74" i="9"/>
  <c r="N75" i="9" l="1"/>
  <c r="M75" i="9"/>
  <c r="AN33" i="9"/>
  <c r="T33" i="9"/>
  <c r="U33" i="9" s="1"/>
  <c r="P34" i="9" s="1"/>
  <c r="R34" i="9" s="1"/>
  <c r="N76" i="9" l="1"/>
  <c r="M76" i="9"/>
  <c r="N77" i="9" l="1"/>
  <c r="M77" i="9"/>
  <c r="AN34" i="9"/>
  <c r="T34" i="9"/>
  <c r="U34" i="9" s="1"/>
  <c r="P35" i="9" s="1"/>
  <c r="R35" i="9" s="1"/>
  <c r="N78" i="9" l="1"/>
  <c r="M78" i="9"/>
  <c r="N79" i="9" l="1"/>
  <c r="M79" i="9"/>
  <c r="AN35" i="9"/>
  <c r="T35" i="9"/>
  <c r="U35" i="9" s="1"/>
  <c r="P36" i="9" s="1"/>
  <c r="R36" i="9" s="1"/>
  <c r="N80" i="9" l="1"/>
  <c r="M80" i="9"/>
  <c r="N81" i="9" l="1"/>
  <c r="M81" i="9"/>
  <c r="AN36" i="9"/>
  <c r="T36" i="9"/>
  <c r="U36" i="9" s="1"/>
  <c r="P37" i="9" s="1"/>
  <c r="R37" i="9" s="1"/>
  <c r="N82" i="9" l="1"/>
  <c r="M82" i="9"/>
  <c r="N83" i="9" l="1"/>
  <c r="M83" i="9"/>
  <c r="AN37" i="9"/>
  <c r="T37" i="9"/>
  <c r="U37" i="9" s="1"/>
  <c r="P38" i="9" s="1"/>
  <c r="R38" i="9" s="1"/>
  <c r="N84" i="9" l="1"/>
  <c r="M84" i="9"/>
  <c r="N85" i="9" l="1"/>
  <c r="M85" i="9"/>
  <c r="AN38" i="9"/>
  <c r="T38" i="9"/>
  <c r="U38" i="9" s="1"/>
  <c r="P39" i="9" s="1"/>
  <c r="R39" i="9" s="1"/>
  <c r="N86" i="9" l="1"/>
  <c r="M86" i="9"/>
  <c r="N87" i="9" l="1"/>
  <c r="M87" i="9"/>
  <c r="AN39" i="9"/>
  <c r="T39" i="9"/>
  <c r="U39" i="9" s="1"/>
  <c r="P40" i="9" s="1"/>
  <c r="R40" i="9" s="1"/>
  <c r="N88" i="9" l="1"/>
  <c r="M88" i="9"/>
  <c r="N89" i="9" l="1"/>
  <c r="M89" i="9"/>
  <c r="T40" i="9"/>
  <c r="U40" i="9" s="1"/>
  <c r="P41" i="9" s="1"/>
  <c r="R41" i="9" s="1"/>
  <c r="AN40" i="9"/>
  <c r="N90" i="9" l="1"/>
  <c r="M90" i="9"/>
  <c r="N91" i="9" l="1"/>
  <c r="M91" i="9"/>
  <c r="AN41" i="9"/>
  <c r="T41" i="9"/>
  <c r="U41" i="9" s="1"/>
  <c r="P42" i="9" s="1"/>
  <c r="R42" i="9" s="1"/>
  <c r="N92" i="9" l="1"/>
  <c r="M92" i="9"/>
  <c r="N93" i="9" l="1"/>
  <c r="M93" i="9"/>
  <c r="AN42" i="9"/>
  <c r="T42" i="9"/>
  <c r="U42" i="9" s="1"/>
  <c r="P43" i="9" s="1"/>
  <c r="R43" i="9" s="1"/>
  <c r="N94" i="9" l="1"/>
  <c r="M94" i="9"/>
  <c r="N95" i="9" l="1"/>
  <c r="M95" i="9"/>
  <c r="AN43" i="9"/>
  <c r="T43" i="9"/>
  <c r="U43" i="9" s="1"/>
  <c r="P44" i="9" s="1"/>
  <c r="R44" i="9" s="1"/>
  <c r="N96" i="9" l="1"/>
  <c r="M96" i="9"/>
  <c r="N97" i="9" l="1"/>
  <c r="M97" i="9"/>
  <c r="AN44" i="9"/>
  <c r="T44" i="9"/>
  <c r="U44" i="9" s="1"/>
  <c r="P45" i="9" s="1"/>
  <c r="R45" i="9" s="1"/>
  <c r="N98" i="9" l="1"/>
  <c r="M98" i="9"/>
  <c r="N99" i="9" l="1"/>
  <c r="M99" i="9"/>
  <c r="AN45" i="9"/>
  <c r="T45" i="9"/>
  <c r="U45" i="9" s="1"/>
  <c r="P46" i="9" s="1"/>
  <c r="R46" i="9" s="1"/>
  <c r="N100" i="9" l="1"/>
  <c r="M100" i="9"/>
  <c r="N101" i="9" l="1"/>
  <c r="M101" i="9"/>
  <c r="AN46" i="9"/>
  <c r="T46" i="9"/>
  <c r="U46" i="9" s="1"/>
  <c r="P47" i="9" s="1"/>
  <c r="R47" i="9" s="1"/>
  <c r="N102" i="9" l="1"/>
  <c r="M102" i="9"/>
  <c r="N103" i="9" l="1"/>
  <c r="M103" i="9"/>
  <c r="AN47" i="9"/>
  <c r="T47" i="9"/>
  <c r="U47" i="9" s="1"/>
  <c r="P48" i="9" s="1"/>
  <c r="R48" i="9" s="1"/>
  <c r="N104" i="9" l="1"/>
  <c r="M104" i="9"/>
  <c r="N105" i="9" l="1"/>
  <c r="M105" i="9"/>
  <c r="AN48" i="9"/>
  <c r="T48" i="9"/>
  <c r="U48" i="9" s="1"/>
  <c r="P49" i="9" s="1"/>
  <c r="R49" i="9" s="1"/>
  <c r="N106" i="9" l="1"/>
  <c r="M106" i="9"/>
  <c r="N107" i="9" l="1"/>
  <c r="M107" i="9"/>
  <c r="AN49" i="9"/>
  <c r="T49" i="9"/>
  <c r="U49" i="9" s="1"/>
  <c r="P50" i="9" s="1"/>
  <c r="R50" i="9" s="1"/>
  <c r="N108" i="9" l="1"/>
  <c r="M108" i="9"/>
  <c r="N109" i="9" l="1"/>
  <c r="M109" i="9"/>
  <c r="AN50" i="9"/>
  <c r="T50" i="9"/>
  <c r="U50" i="9" s="1"/>
  <c r="P51" i="9" s="1"/>
  <c r="R51" i="9" s="1"/>
  <c r="N110" i="9" l="1"/>
  <c r="M110" i="9"/>
  <c r="N111" i="9" l="1"/>
  <c r="M111" i="9"/>
  <c r="AN51" i="9"/>
  <c r="T51" i="9"/>
  <c r="U51" i="9" s="1"/>
  <c r="P52" i="9" s="1"/>
  <c r="R52" i="9" s="1"/>
  <c r="N112" i="9" l="1"/>
  <c r="M112" i="9"/>
  <c r="N113" i="9" l="1"/>
  <c r="M113" i="9"/>
  <c r="AN52" i="9"/>
  <c r="T52" i="9"/>
  <c r="U52" i="9" s="1"/>
  <c r="P53" i="9" s="1"/>
  <c r="R53" i="9" s="1"/>
  <c r="N114" i="9" l="1"/>
  <c r="M114" i="9"/>
  <c r="N115" i="9" l="1"/>
  <c r="M115" i="9"/>
  <c r="AN53" i="9"/>
  <c r="T53" i="9"/>
  <c r="U53" i="9" s="1"/>
  <c r="P54" i="9" s="1"/>
  <c r="R54" i="9" s="1"/>
  <c r="N116" i="9" l="1"/>
  <c r="M116" i="9"/>
  <c r="N117" i="9" l="1"/>
  <c r="M117" i="9"/>
  <c r="AN54" i="9"/>
  <c r="T54" i="9"/>
  <c r="U54" i="9" s="1"/>
  <c r="P55" i="9" s="1"/>
  <c r="R55" i="9" s="1"/>
  <c r="N118" i="9" l="1"/>
  <c r="M118" i="9"/>
  <c r="M119" i="9" l="1"/>
  <c r="N119" i="9"/>
  <c r="AN55" i="9"/>
  <c r="T55" i="9"/>
  <c r="U55" i="9" s="1"/>
  <c r="P56" i="9" s="1"/>
  <c r="R56" i="9" s="1"/>
  <c r="M120" i="9" l="1"/>
  <c r="N120" i="9"/>
  <c r="N121" i="9" l="1"/>
  <c r="M121" i="9"/>
  <c r="AN56" i="9"/>
  <c r="T56" i="9"/>
  <c r="U56" i="9" s="1"/>
  <c r="P57" i="9" s="1"/>
  <c r="R57" i="9" s="1"/>
  <c r="N122" i="9" l="1"/>
  <c r="M122" i="9"/>
  <c r="N123" i="9" l="1"/>
  <c r="M123" i="9"/>
  <c r="AN57" i="9"/>
  <c r="T57" i="9"/>
  <c r="U57" i="9" s="1"/>
  <c r="P58" i="9" s="1"/>
  <c r="R58" i="9" s="1"/>
  <c r="N124" i="9" l="1"/>
  <c r="M124" i="9"/>
  <c r="N125" i="9" l="1"/>
  <c r="M125" i="9"/>
  <c r="AN58" i="9"/>
  <c r="T58" i="9"/>
  <c r="U58" i="9" s="1"/>
  <c r="P59" i="9" s="1"/>
  <c r="R59" i="9" s="1"/>
  <c r="N126" i="9" l="1"/>
  <c r="M126" i="9"/>
  <c r="N127" i="9" l="1"/>
  <c r="M127" i="9"/>
  <c r="AN59" i="9"/>
  <c r="T59" i="9"/>
  <c r="U59" i="9" s="1"/>
  <c r="P60" i="9" s="1"/>
  <c r="R60" i="9" s="1"/>
  <c r="N128" i="9" l="1"/>
  <c r="M128" i="9"/>
  <c r="N129" i="9" l="1"/>
  <c r="M129" i="9"/>
  <c r="AN60" i="9"/>
  <c r="T60" i="9"/>
  <c r="U60" i="9" s="1"/>
  <c r="P61" i="9" s="1"/>
  <c r="R61" i="9" s="1"/>
  <c r="N130" i="9" l="1"/>
  <c r="M130" i="9"/>
  <c r="N131" i="9" l="1"/>
  <c r="M131" i="9"/>
  <c r="AN61" i="9"/>
  <c r="T61" i="9"/>
  <c r="U61" i="9" s="1"/>
  <c r="P62" i="9" s="1"/>
  <c r="R62" i="9" s="1"/>
  <c r="N132" i="9" l="1"/>
  <c r="M132" i="9"/>
  <c r="M133" i="9" l="1"/>
  <c r="N133" i="9"/>
  <c r="AN62" i="9"/>
  <c r="T62" i="9"/>
  <c r="U62" i="9" s="1"/>
  <c r="P63" i="9" s="1"/>
  <c r="R63" i="9" s="1"/>
  <c r="N134" i="9" l="1"/>
  <c r="M134" i="9"/>
  <c r="N135" i="9" l="1"/>
  <c r="M135" i="9"/>
  <c r="AN63" i="9"/>
  <c r="T63" i="9"/>
  <c r="U63" i="9" s="1"/>
  <c r="P64" i="9" s="1"/>
  <c r="R64" i="9" s="1"/>
  <c r="N136" i="9" l="1"/>
  <c r="M136" i="9"/>
  <c r="N137" i="9" l="1"/>
  <c r="M137" i="9"/>
  <c r="AN64" i="9"/>
  <c r="T64" i="9"/>
  <c r="U64" i="9" s="1"/>
  <c r="P65" i="9" s="1"/>
  <c r="R65" i="9" s="1"/>
  <c r="N138" i="9" l="1"/>
  <c r="M138" i="9"/>
  <c r="N139" i="9" l="1"/>
  <c r="M139" i="9"/>
  <c r="AN65" i="9"/>
  <c r="T65" i="9"/>
  <c r="U65" i="9" s="1"/>
  <c r="P66" i="9" s="1"/>
  <c r="R66" i="9" s="1"/>
  <c r="N140" i="9" l="1"/>
  <c r="M140" i="9"/>
  <c r="N141" i="9" l="1"/>
  <c r="M141" i="9"/>
  <c r="AN66" i="9"/>
  <c r="T66" i="9"/>
  <c r="U66" i="9" s="1"/>
  <c r="P67" i="9" s="1"/>
  <c r="R67" i="9" s="1"/>
  <c r="N142" i="9" l="1"/>
  <c r="M142" i="9"/>
  <c r="M143" i="9" l="1"/>
  <c r="N143" i="9"/>
  <c r="AN67" i="9"/>
  <c r="T67" i="9"/>
  <c r="U67" i="9" s="1"/>
  <c r="P68" i="9" s="1"/>
  <c r="R68" i="9" s="1"/>
  <c r="N144" i="9" l="1"/>
  <c r="M144" i="9"/>
  <c r="N145" i="9" l="1"/>
  <c r="M145" i="9"/>
  <c r="AN68" i="9"/>
  <c r="T68" i="9"/>
  <c r="U68" i="9" s="1"/>
  <c r="P69" i="9" s="1"/>
  <c r="R69" i="9" s="1"/>
  <c r="N146" i="9" l="1"/>
  <c r="M146" i="9"/>
  <c r="N147" i="9" l="1"/>
  <c r="M147" i="9"/>
  <c r="AN69" i="9"/>
  <c r="T69" i="9"/>
  <c r="U69" i="9" s="1"/>
  <c r="P70" i="9" s="1"/>
  <c r="R70" i="9" s="1"/>
  <c r="N148" i="9" l="1"/>
  <c r="M148" i="9"/>
  <c r="N149" i="9" l="1"/>
  <c r="M149" i="9"/>
  <c r="T70" i="9"/>
  <c r="U70" i="9" s="1"/>
  <c r="P71" i="9" s="1"/>
  <c r="R71" i="9" s="1"/>
  <c r="AN70" i="9"/>
  <c r="N150" i="9" l="1"/>
  <c r="M150" i="9"/>
  <c r="N151" i="9" l="1"/>
  <c r="M151" i="9"/>
  <c r="AN71" i="9"/>
  <c r="T71" i="9"/>
  <c r="U71" i="9" s="1"/>
  <c r="P72" i="9" s="1"/>
  <c r="R72" i="9" s="1"/>
  <c r="N152" i="9" l="1"/>
  <c r="M152" i="9"/>
  <c r="N153" i="9" l="1"/>
  <c r="M153" i="9"/>
  <c r="AN72" i="9"/>
  <c r="T72" i="9"/>
  <c r="U72" i="9" s="1"/>
  <c r="P73" i="9" s="1"/>
  <c r="R73" i="9" s="1"/>
  <c r="N154" i="9" l="1"/>
  <c r="M154" i="9"/>
  <c r="N155" i="9" l="1"/>
  <c r="M155" i="9"/>
  <c r="AN73" i="9"/>
  <c r="T73" i="9"/>
  <c r="U73" i="9" s="1"/>
  <c r="P74" i="9" s="1"/>
  <c r="R74" i="9" s="1"/>
  <c r="N156" i="9" l="1"/>
  <c r="M156" i="9"/>
  <c r="N157" i="9" l="1"/>
  <c r="M157" i="9"/>
  <c r="AN74" i="9"/>
  <c r="T74" i="9"/>
  <c r="U74" i="9" s="1"/>
  <c r="P75" i="9" s="1"/>
  <c r="R75" i="9" s="1"/>
  <c r="N158" i="9" l="1"/>
  <c r="M158" i="9"/>
  <c r="M159" i="9" l="1"/>
  <c r="N159" i="9"/>
  <c r="AN75" i="9"/>
  <c r="T75" i="9"/>
  <c r="U75" i="9" s="1"/>
  <c r="P76" i="9" s="1"/>
  <c r="R76" i="9" s="1"/>
  <c r="N160" i="9" l="1"/>
  <c r="M160" i="9"/>
  <c r="N161" i="9" l="1"/>
  <c r="M161" i="9"/>
  <c r="AN76" i="9"/>
  <c r="T76" i="9"/>
  <c r="U76" i="9" s="1"/>
  <c r="P77" i="9" s="1"/>
  <c r="R77" i="9" s="1"/>
  <c r="M162" i="9" l="1"/>
  <c r="N162" i="9"/>
  <c r="N163" i="9" l="1"/>
  <c r="M163" i="9"/>
  <c r="AN77" i="9"/>
  <c r="T77" i="9"/>
  <c r="U77" i="9" s="1"/>
  <c r="P78" i="9" s="1"/>
  <c r="R78" i="9" s="1"/>
  <c r="N164" i="9" l="1"/>
  <c r="M164" i="9"/>
  <c r="M165" i="9" l="1"/>
  <c r="N165" i="9"/>
  <c r="T78" i="9"/>
  <c r="U78" i="9" s="1"/>
  <c r="P79" i="9" s="1"/>
  <c r="R79" i="9" s="1"/>
  <c r="AN78" i="9"/>
  <c r="N166" i="9" l="1"/>
  <c r="M166" i="9"/>
  <c r="N167" i="9" l="1"/>
  <c r="M167" i="9"/>
  <c r="AN79" i="9"/>
  <c r="T79" i="9"/>
  <c r="U79" i="9" s="1"/>
  <c r="P80" i="9" s="1"/>
  <c r="R80" i="9" s="1"/>
  <c r="M168" i="9" l="1"/>
  <c r="N168" i="9"/>
  <c r="N169" i="9" l="1"/>
  <c r="M169" i="9"/>
  <c r="AN80" i="9"/>
  <c r="T80" i="9"/>
  <c r="U80" i="9" s="1"/>
  <c r="P81" i="9" s="1"/>
  <c r="R81" i="9" s="1"/>
  <c r="N170" i="9" l="1"/>
  <c r="M170" i="9"/>
  <c r="N171" i="9" l="1"/>
  <c r="M171" i="9"/>
  <c r="AN81" i="9"/>
  <c r="T81" i="9"/>
  <c r="U81" i="9" s="1"/>
  <c r="P82" i="9" s="1"/>
  <c r="R82" i="9" s="1"/>
  <c r="N172" i="9" l="1"/>
  <c r="M172" i="9"/>
  <c r="N173" i="9" l="1"/>
  <c r="M173" i="9"/>
  <c r="AN82" i="9"/>
  <c r="T82" i="9"/>
  <c r="U82" i="9" s="1"/>
  <c r="P83" i="9" s="1"/>
  <c r="R83" i="9" s="1"/>
  <c r="N174" i="9" l="1"/>
  <c r="M174" i="9"/>
  <c r="N175" i="9" l="1"/>
  <c r="M175" i="9"/>
  <c r="AN83" i="9"/>
  <c r="T83" i="9"/>
  <c r="U83" i="9" s="1"/>
  <c r="P84" i="9" s="1"/>
  <c r="R84" i="9" s="1"/>
  <c r="N176" i="9" l="1"/>
  <c r="M176" i="9"/>
  <c r="N177" i="9" l="1"/>
  <c r="M177" i="9"/>
  <c r="AN84" i="9"/>
  <c r="T84" i="9"/>
  <c r="U84" i="9" s="1"/>
  <c r="P85" i="9" s="1"/>
  <c r="R85" i="9" s="1"/>
  <c r="N178" i="9" l="1"/>
  <c r="M178" i="9"/>
  <c r="N179" i="9" l="1"/>
  <c r="M179" i="9"/>
  <c r="AN85" i="9"/>
  <c r="T85" i="9"/>
  <c r="U85" i="9" s="1"/>
  <c r="P86" i="9" s="1"/>
  <c r="R86" i="9" s="1"/>
  <c r="N180" i="9" l="1"/>
  <c r="M180" i="9"/>
  <c r="N181" i="9" l="1"/>
  <c r="M181" i="9"/>
  <c r="AN86" i="9"/>
  <c r="T86" i="9"/>
  <c r="U86" i="9" s="1"/>
  <c r="P87" i="9" s="1"/>
  <c r="R87" i="9" s="1"/>
  <c r="N182" i="9" l="1"/>
  <c r="M182" i="9"/>
  <c r="N183" i="9" l="1"/>
  <c r="M183" i="9"/>
  <c r="AN87" i="9"/>
  <c r="T87" i="9"/>
  <c r="U87" i="9" s="1"/>
  <c r="P88" i="9" s="1"/>
  <c r="R88" i="9" s="1"/>
  <c r="N184" i="9" l="1"/>
  <c r="M184" i="9"/>
  <c r="N185" i="9" l="1"/>
  <c r="M185" i="9"/>
  <c r="AN88" i="9"/>
  <c r="T88" i="9"/>
  <c r="U88" i="9" s="1"/>
  <c r="P89" i="9" s="1"/>
  <c r="R89" i="9" s="1"/>
  <c r="N186" i="9" l="1"/>
  <c r="M186" i="9"/>
  <c r="N187" i="9" l="1"/>
  <c r="M187" i="9"/>
  <c r="AN89" i="9"/>
  <c r="T89" i="9"/>
  <c r="U89" i="9" s="1"/>
  <c r="P90" i="9" s="1"/>
  <c r="R90" i="9" s="1"/>
  <c r="N188" i="9" l="1"/>
  <c r="M188" i="9"/>
  <c r="N189" i="9" l="1"/>
  <c r="M189" i="9"/>
  <c r="AN90" i="9"/>
  <c r="T90" i="9"/>
  <c r="U90" i="9" s="1"/>
  <c r="P91" i="9" s="1"/>
  <c r="R91" i="9" s="1"/>
  <c r="N190" i="9" l="1"/>
  <c r="M190" i="9"/>
  <c r="N191" i="9" l="1"/>
  <c r="M191" i="9"/>
  <c r="AN91" i="9"/>
  <c r="T91" i="9"/>
  <c r="U91" i="9" s="1"/>
  <c r="P92" i="9" s="1"/>
  <c r="R92" i="9" s="1"/>
  <c r="N192" i="9" l="1"/>
  <c r="M192" i="9"/>
  <c r="N193" i="9" l="1"/>
  <c r="M193" i="9"/>
  <c r="AN92" i="9"/>
  <c r="T92" i="9"/>
  <c r="U92" i="9" s="1"/>
  <c r="P93" i="9" s="1"/>
  <c r="R93" i="9" s="1"/>
  <c r="N194" i="9" l="1"/>
  <c r="M194" i="9"/>
  <c r="N195" i="9" l="1"/>
  <c r="M195" i="9"/>
  <c r="AN93" i="9"/>
  <c r="T93" i="9"/>
  <c r="U93" i="9" s="1"/>
  <c r="P94" i="9" s="1"/>
  <c r="R94" i="9" s="1"/>
  <c r="N196" i="9" l="1"/>
  <c r="M196" i="9"/>
  <c r="N197" i="9" l="1"/>
  <c r="M197" i="9"/>
  <c r="AN94" i="9"/>
  <c r="T94" i="9"/>
  <c r="U94" i="9" s="1"/>
  <c r="P95" i="9" s="1"/>
  <c r="R95" i="9" s="1"/>
  <c r="N198" i="9" l="1"/>
  <c r="M198" i="9"/>
  <c r="N199" i="9" l="1"/>
  <c r="M199" i="9"/>
  <c r="AN95" i="9"/>
  <c r="T95" i="9"/>
  <c r="U95" i="9" s="1"/>
  <c r="P96" i="9" s="1"/>
  <c r="R96" i="9" s="1"/>
  <c r="N200" i="9" l="1"/>
  <c r="M200" i="9"/>
  <c r="N201" i="9" l="1"/>
  <c r="M201" i="9"/>
  <c r="AN96" i="9"/>
  <c r="T96" i="9"/>
  <c r="U96" i="9" s="1"/>
  <c r="P97" i="9" s="1"/>
  <c r="R97" i="9" s="1"/>
  <c r="N202" i="9" l="1"/>
  <c r="M202" i="9"/>
  <c r="N203" i="9" l="1"/>
  <c r="M203" i="9"/>
  <c r="AN97" i="9"/>
  <c r="T97" i="9"/>
  <c r="U97" i="9" s="1"/>
  <c r="P98" i="9" s="1"/>
  <c r="R98" i="9" s="1"/>
  <c r="N204" i="9" l="1"/>
  <c r="M204" i="9"/>
  <c r="N205" i="9" l="1"/>
  <c r="M205" i="9"/>
  <c r="AN98" i="9"/>
  <c r="T98" i="9"/>
  <c r="U98" i="9" s="1"/>
  <c r="P99" i="9" s="1"/>
  <c r="R99" i="9" s="1"/>
  <c r="N206" i="9" l="1"/>
  <c r="M206" i="9"/>
  <c r="N207" i="9" l="1"/>
  <c r="M207" i="9"/>
  <c r="T99" i="9"/>
  <c r="U99" i="9" s="1"/>
  <c r="P100" i="9" s="1"/>
  <c r="R100" i="9" s="1"/>
  <c r="AN99" i="9"/>
  <c r="N208" i="9" l="1"/>
  <c r="M208" i="9"/>
  <c r="N209" i="9" l="1"/>
  <c r="M209" i="9"/>
  <c r="T100" i="9"/>
  <c r="U100" i="9" s="1"/>
  <c r="P101" i="9" s="1"/>
  <c r="R101" i="9" s="1"/>
  <c r="AN100" i="9"/>
  <c r="N210" i="9" l="1"/>
  <c r="M210" i="9"/>
  <c r="N211" i="9" l="1"/>
  <c r="M211" i="9"/>
  <c r="T101" i="9"/>
  <c r="U101" i="9" s="1"/>
  <c r="P102" i="9" s="1"/>
  <c r="R102" i="9" s="1"/>
  <c r="AN101" i="9"/>
  <c r="N212" i="9" l="1"/>
  <c r="M212" i="9"/>
  <c r="N213" i="9" l="1"/>
  <c r="M213" i="9"/>
  <c r="T102" i="9"/>
  <c r="U102" i="9" s="1"/>
  <c r="P103" i="9" s="1"/>
  <c r="R103" i="9" s="1"/>
  <c r="AN102" i="9"/>
  <c r="N214" i="9" l="1"/>
  <c r="M214" i="9"/>
  <c r="N215" i="9" l="1"/>
  <c r="M215" i="9"/>
  <c r="T103" i="9"/>
  <c r="U103" i="9" s="1"/>
  <c r="P104" i="9" s="1"/>
  <c r="R104" i="9" s="1"/>
  <c r="AN103" i="9"/>
  <c r="N216" i="9" l="1"/>
  <c r="M216" i="9"/>
  <c r="N217" i="9" l="1"/>
  <c r="M217" i="9"/>
  <c r="T104" i="9"/>
  <c r="U104" i="9" s="1"/>
  <c r="P105" i="9" s="1"/>
  <c r="R105" i="9" s="1"/>
  <c r="AN104" i="9"/>
  <c r="N218" i="9" l="1"/>
  <c r="M218" i="9"/>
  <c r="N219" i="9" l="1"/>
  <c r="M219" i="9"/>
  <c r="T105" i="9"/>
  <c r="U105" i="9" s="1"/>
  <c r="P106" i="9" s="1"/>
  <c r="R106" i="9" s="1"/>
  <c r="AN105" i="9"/>
  <c r="N220" i="9" l="1"/>
  <c r="M220" i="9"/>
  <c r="N221" i="9" l="1"/>
  <c r="M221" i="9"/>
  <c r="T106" i="9"/>
  <c r="U106" i="9" s="1"/>
  <c r="P107" i="9" s="1"/>
  <c r="R107" i="9" s="1"/>
  <c r="AN106" i="9"/>
  <c r="N222" i="9" l="1"/>
  <c r="M222" i="9"/>
  <c r="N223" i="9" l="1"/>
  <c r="M223" i="9"/>
  <c r="T107" i="9"/>
  <c r="U107" i="9" s="1"/>
  <c r="P108" i="9" s="1"/>
  <c r="R108" i="9" s="1"/>
  <c r="AN107" i="9"/>
  <c r="N224" i="9" l="1"/>
  <c r="M224" i="9"/>
  <c r="N225" i="9" l="1"/>
  <c r="M225" i="9"/>
  <c r="T108" i="9"/>
  <c r="U108" i="9" s="1"/>
  <c r="P109" i="9" s="1"/>
  <c r="R109" i="9" s="1"/>
  <c r="AN108" i="9"/>
  <c r="N226" i="9" l="1"/>
  <c r="M226" i="9"/>
  <c r="N227" i="9" l="1"/>
  <c r="M227" i="9"/>
  <c r="T109" i="9"/>
  <c r="U109" i="9" s="1"/>
  <c r="P110" i="9" s="1"/>
  <c r="R110" i="9" s="1"/>
  <c r="AN109" i="9"/>
  <c r="N228" i="9" l="1"/>
  <c r="M228" i="9"/>
  <c r="N229" i="9" l="1"/>
  <c r="M229" i="9"/>
  <c r="T110" i="9"/>
  <c r="U110" i="9" s="1"/>
  <c r="P111" i="9" s="1"/>
  <c r="R111" i="9" s="1"/>
  <c r="AN110" i="9"/>
  <c r="N230" i="9" l="1"/>
  <c r="M230" i="9"/>
  <c r="N231" i="9" l="1"/>
  <c r="M231" i="9"/>
  <c r="T111" i="9"/>
  <c r="U111" i="9" s="1"/>
  <c r="P112" i="9" s="1"/>
  <c r="R112" i="9" s="1"/>
  <c r="AN111" i="9"/>
  <c r="N232" i="9" l="1"/>
  <c r="M232" i="9"/>
  <c r="N233" i="9" l="1"/>
  <c r="M233" i="9"/>
  <c r="T112" i="9"/>
  <c r="U112" i="9" s="1"/>
  <c r="P113" i="9" s="1"/>
  <c r="R113" i="9" s="1"/>
  <c r="AN112" i="9"/>
  <c r="N234" i="9" l="1"/>
  <c r="M234" i="9"/>
  <c r="N235" i="9" l="1"/>
  <c r="M235" i="9"/>
  <c r="T113" i="9"/>
  <c r="U113" i="9" s="1"/>
  <c r="P114" i="9" s="1"/>
  <c r="R114" i="9" s="1"/>
  <c r="AN113" i="9"/>
  <c r="N236" i="9" l="1"/>
  <c r="M236" i="9"/>
  <c r="N237" i="9" l="1"/>
  <c r="M237" i="9"/>
  <c r="T114" i="9"/>
  <c r="U114" i="9" s="1"/>
  <c r="P115" i="9" s="1"/>
  <c r="R115" i="9" s="1"/>
  <c r="AN114" i="9"/>
  <c r="N238" i="9" l="1"/>
  <c r="M238" i="9"/>
  <c r="N239" i="9" l="1"/>
  <c r="M239" i="9"/>
  <c r="T115" i="9"/>
  <c r="U115" i="9" s="1"/>
  <c r="P116" i="9" s="1"/>
  <c r="R116" i="9" s="1"/>
  <c r="AN115" i="9"/>
  <c r="N240" i="9" l="1"/>
  <c r="M240" i="9"/>
  <c r="N241" i="9" l="1"/>
  <c r="M241" i="9"/>
  <c r="T116" i="9"/>
  <c r="U116" i="9" s="1"/>
  <c r="P117" i="9" s="1"/>
  <c r="R117" i="9" s="1"/>
  <c r="AN116" i="9"/>
  <c r="N242" i="9" l="1"/>
  <c r="M242" i="9"/>
  <c r="N243" i="9" l="1"/>
  <c r="M243" i="9"/>
  <c r="T117" i="9"/>
  <c r="U117" i="9" s="1"/>
  <c r="P118" i="9" s="1"/>
  <c r="R118" i="9" s="1"/>
  <c r="AN117" i="9"/>
  <c r="N244" i="9" l="1"/>
  <c r="M244" i="9"/>
  <c r="N245" i="9" l="1"/>
  <c r="M245" i="9"/>
  <c r="T118" i="9"/>
  <c r="U118" i="9" s="1"/>
  <c r="P119" i="9" s="1"/>
  <c r="R119" i="9" s="1"/>
  <c r="AN118" i="9"/>
  <c r="N246" i="9" l="1"/>
  <c r="M246" i="9"/>
  <c r="N247" i="9" l="1"/>
  <c r="M247" i="9"/>
  <c r="T119" i="9"/>
  <c r="U119" i="9" s="1"/>
  <c r="P120" i="9" s="1"/>
  <c r="R120" i="9" s="1"/>
  <c r="AN119" i="9"/>
  <c r="N248" i="9" l="1"/>
  <c r="M248" i="9"/>
  <c r="N249" i="9" l="1"/>
  <c r="M249" i="9"/>
  <c r="T120" i="9"/>
  <c r="U120" i="9" s="1"/>
  <c r="P121" i="9" s="1"/>
  <c r="R121" i="9" s="1"/>
  <c r="AN120" i="9"/>
  <c r="N250" i="9" l="1"/>
  <c r="M250" i="9"/>
  <c r="N251" i="9" l="1"/>
  <c r="M251" i="9"/>
  <c r="T121" i="9"/>
  <c r="U121" i="9" s="1"/>
  <c r="P122" i="9" s="1"/>
  <c r="R122" i="9" s="1"/>
  <c r="AN121" i="9"/>
  <c r="N252" i="9" l="1"/>
  <c r="M252" i="9"/>
  <c r="N253" i="9" l="1"/>
  <c r="M253" i="9"/>
  <c r="T122" i="9"/>
  <c r="U122" i="9" s="1"/>
  <c r="P123" i="9" s="1"/>
  <c r="R123" i="9" s="1"/>
  <c r="AN122" i="9"/>
  <c r="N254" i="9" l="1"/>
  <c r="M254" i="9"/>
  <c r="N255" i="9" l="1"/>
  <c r="M255" i="9"/>
  <c r="T123" i="9"/>
  <c r="U123" i="9" s="1"/>
  <c r="P124" i="9" s="1"/>
  <c r="R124" i="9" s="1"/>
  <c r="AN123" i="9"/>
  <c r="N256" i="9" l="1"/>
  <c r="M256" i="9"/>
  <c r="N257" i="9" l="1"/>
  <c r="M257" i="9"/>
  <c r="T124" i="9"/>
  <c r="U124" i="9" s="1"/>
  <c r="P125" i="9" s="1"/>
  <c r="R125" i="9" s="1"/>
  <c r="AN124" i="9"/>
  <c r="N258" i="9" l="1"/>
  <c r="M258" i="9"/>
  <c r="N259" i="9" l="1"/>
  <c r="M259" i="9"/>
  <c r="T125" i="9"/>
  <c r="U125" i="9" s="1"/>
  <c r="P126" i="9" s="1"/>
  <c r="R126" i="9" s="1"/>
  <c r="AN125" i="9"/>
  <c r="N260" i="9" l="1"/>
  <c r="M260" i="9"/>
  <c r="N261" i="9" l="1"/>
  <c r="M261" i="9"/>
  <c r="T126" i="9"/>
  <c r="U126" i="9" s="1"/>
  <c r="P127" i="9" s="1"/>
  <c r="R127" i="9" s="1"/>
  <c r="AN126" i="9"/>
  <c r="N262" i="9" l="1"/>
  <c r="M262" i="9"/>
  <c r="N263" i="9" l="1"/>
  <c r="M263" i="9"/>
  <c r="T127" i="9"/>
  <c r="U127" i="9" s="1"/>
  <c r="P128" i="9" s="1"/>
  <c r="R128" i="9" s="1"/>
  <c r="AN127" i="9"/>
  <c r="N264" i="9" l="1"/>
  <c r="M264" i="9"/>
  <c r="N265" i="9" l="1"/>
  <c r="M265" i="9"/>
  <c r="T128" i="9"/>
  <c r="U128" i="9" s="1"/>
  <c r="P129" i="9" s="1"/>
  <c r="R129" i="9" s="1"/>
  <c r="AN128" i="9"/>
  <c r="M266" i="9" l="1"/>
  <c r="N266" i="9"/>
  <c r="N267" i="9" l="1"/>
  <c r="M267" i="9"/>
  <c r="T129" i="9"/>
  <c r="U129" i="9" s="1"/>
  <c r="P130" i="9" s="1"/>
  <c r="R130" i="9" s="1"/>
  <c r="AN129" i="9"/>
  <c r="N268" i="9" l="1"/>
  <c r="M268" i="9"/>
  <c r="N269" i="9" l="1"/>
  <c r="M269" i="9"/>
  <c r="T130" i="9"/>
  <c r="U130" i="9" s="1"/>
  <c r="P131" i="9" s="1"/>
  <c r="R131" i="9" s="1"/>
  <c r="AN130" i="9"/>
  <c r="N270" i="9" l="1"/>
  <c r="M270" i="9"/>
  <c r="N271" i="9" l="1"/>
  <c r="M271" i="9"/>
  <c r="T131" i="9"/>
  <c r="U131" i="9" s="1"/>
  <c r="P132" i="9" s="1"/>
  <c r="R132" i="9" s="1"/>
  <c r="AN131" i="9"/>
  <c r="N272" i="9" l="1"/>
  <c r="M272" i="9"/>
  <c r="N273" i="9" l="1"/>
  <c r="M273" i="9"/>
  <c r="T132" i="9"/>
  <c r="U132" i="9" s="1"/>
  <c r="P133" i="9" s="1"/>
  <c r="R133" i="9" s="1"/>
  <c r="AN132" i="9"/>
  <c r="N274" i="9" l="1"/>
  <c r="M274" i="9"/>
  <c r="N275" i="9" l="1"/>
  <c r="M275" i="9"/>
  <c r="T133" i="9"/>
  <c r="U133" i="9" s="1"/>
  <c r="P134" i="9" s="1"/>
  <c r="R134" i="9" s="1"/>
  <c r="AN133" i="9"/>
  <c r="N276" i="9" l="1"/>
  <c r="M276" i="9"/>
  <c r="N277" i="9" l="1"/>
  <c r="M277" i="9"/>
  <c r="T134" i="9"/>
  <c r="U134" i="9" s="1"/>
  <c r="P135" i="9" s="1"/>
  <c r="R135" i="9" s="1"/>
  <c r="AN134" i="9"/>
  <c r="N278" i="9" l="1"/>
  <c r="M278" i="9"/>
  <c r="N279" i="9" l="1"/>
  <c r="M279" i="9"/>
  <c r="T135" i="9"/>
  <c r="U135" i="9" s="1"/>
  <c r="P136" i="9" s="1"/>
  <c r="R136" i="9" s="1"/>
  <c r="AN135" i="9"/>
  <c r="N280" i="9" l="1"/>
  <c r="M280" i="9"/>
  <c r="N281" i="9" l="1"/>
  <c r="M281" i="9"/>
  <c r="T136" i="9"/>
  <c r="U136" i="9" s="1"/>
  <c r="P137" i="9" s="1"/>
  <c r="R137" i="9" s="1"/>
  <c r="AN136" i="9"/>
  <c r="N282" i="9" l="1"/>
  <c r="M282" i="9"/>
  <c r="N283" i="9" l="1"/>
  <c r="M283" i="9"/>
  <c r="T137" i="9"/>
  <c r="U137" i="9" s="1"/>
  <c r="P138" i="9" s="1"/>
  <c r="R138" i="9" s="1"/>
  <c r="AN137" i="9"/>
  <c r="N284" i="9" l="1"/>
  <c r="M284" i="9"/>
  <c r="N285" i="9" l="1"/>
  <c r="M285" i="9"/>
  <c r="T138" i="9"/>
  <c r="U138" i="9" s="1"/>
  <c r="P139" i="9" s="1"/>
  <c r="R139" i="9" s="1"/>
  <c r="AN138" i="9"/>
  <c r="N286" i="9" l="1"/>
  <c r="M286" i="9"/>
  <c r="N287" i="9" l="1"/>
  <c r="M287" i="9"/>
  <c r="T139" i="9"/>
  <c r="U139" i="9" s="1"/>
  <c r="P140" i="9" s="1"/>
  <c r="R140" i="9" s="1"/>
  <c r="AN139" i="9"/>
  <c r="N288" i="9" l="1"/>
  <c r="M288" i="9"/>
  <c r="N289" i="9" l="1"/>
  <c r="M289" i="9"/>
  <c r="T140" i="9"/>
  <c r="U140" i="9" s="1"/>
  <c r="P141" i="9" s="1"/>
  <c r="R141" i="9" s="1"/>
  <c r="AN140" i="9"/>
  <c r="N290" i="9" l="1"/>
  <c r="M290" i="9"/>
  <c r="N291" i="9" l="1"/>
  <c r="M291" i="9"/>
  <c r="T141" i="9"/>
  <c r="U141" i="9" s="1"/>
  <c r="P142" i="9" s="1"/>
  <c r="R142" i="9" s="1"/>
  <c r="AN141" i="9"/>
  <c r="N292" i="9" l="1"/>
  <c r="M292" i="9"/>
  <c r="N293" i="9" l="1"/>
  <c r="M293" i="9"/>
  <c r="T142" i="9"/>
  <c r="U142" i="9" s="1"/>
  <c r="P143" i="9" s="1"/>
  <c r="R143" i="9" s="1"/>
  <c r="AN142" i="9"/>
  <c r="N294" i="9" l="1"/>
  <c r="M294" i="9"/>
  <c r="N295" i="9" l="1"/>
  <c r="M295" i="9"/>
  <c r="T143" i="9"/>
  <c r="U143" i="9" s="1"/>
  <c r="P144" i="9" s="1"/>
  <c r="R144" i="9" s="1"/>
  <c r="AN143" i="9"/>
  <c r="N296" i="9" l="1"/>
  <c r="M296" i="9"/>
  <c r="N297" i="9" l="1"/>
  <c r="M297" i="9"/>
  <c r="T144" i="9"/>
  <c r="U144" i="9" s="1"/>
  <c r="P145" i="9" s="1"/>
  <c r="R145" i="9" s="1"/>
  <c r="AN144" i="9"/>
  <c r="N298" i="9" l="1"/>
  <c r="M298" i="9"/>
  <c r="N299" i="9" l="1"/>
  <c r="M299" i="9"/>
  <c r="T145" i="9"/>
  <c r="U145" i="9" s="1"/>
  <c r="P146" i="9" s="1"/>
  <c r="R146" i="9" s="1"/>
  <c r="AN145" i="9"/>
  <c r="N300" i="9" l="1"/>
  <c r="M300" i="9"/>
  <c r="N301" i="9" l="1"/>
  <c r="M301" i="9"/>
  <c r="T146" i="9"/>
  <c r="U146" i="9" s="1"/>
  <c r="P147" i="9" s="1"/>
  <c r="R147" i="9" s="1"/>
  <c r="AN146" i="9"/>
  <c r="M302" i="9" l="1"/>
  <c r="N302" i="9"/>
  <c r="N303" i="9" l="1"/>
  <c r="M303" i="9"/>
  <c r="T147" i="9"/>
  <c r="U147" i="9" s="1"/>
  <c r="P148" i="9" s="1"/>
  <c r="R148" i="9" s="1"/>
  <c r="AN147" i="9"/>
  <c r="N304" i="9" l="1"/>
  <c r="M304" i="9"/>
  <c r="N305" i="9" l="1"/>
  <c r="M305" i="9"/>
  <c r="T148" i="9"/>
  <c r="U148" i="9" s="1"/>
  <c r="P149" i="9" s="1"/>
  <c r="R149" i="9" s="1"/>
  <c r="AN148" i="9"/>
  <c r="N306" i="9" l="1"/>
  <c r="M306" i="9"/>
  <c r="N307" i="9" l="1"/>
  <c r="M307" i="9"/>
  <c r="T149" i="9"/>
  <c r="U149" i="9" s="1"/>
  <c r="P150" i="9" s="1"/>
  <c r="R150" i="9" s="1"/>
  <c r="AN149" i="9"/>
  <c r="N308" i="9" l="1"/>
  <c r="M308" i="9"/>
  <c r="N309" i="9" l="1"/>
  <c r="M309" i="9"/>
  <c r="T150" i="9"/>
  <c r="U150" i="9" s="1"/>
  <c r="P151" i="9" s="1"/>
  <c r="R151" i="9" s="1"/>
  <c r="AN150" i="9"/>
  <c r="N310" i="9" l="1"/>
  <c r="M310" i="9"/>
  <c r="N311" i="9" l="1"/>
  <c r="M311" i="9"/>
  <c r="T151" i="9"/>
  <c r="U151" i="9" s="1"/>
  <c r="P152" i="9" s="1"/>
  <c r="R152" i="9" s="1"/>
  <c r="AN151" i="9"/>
  <c r="N312" i="9" l="1"/>
  <c r="M312" i="9"/>
  <c r="N313" i="9" l="1"/>
  <c r="M313" i="9"/>
  <c r="T152" i="9"/>
  <c r="U152" i="9" s="1"/>
  <c r="P153" i="9" s="1"/>
  <c r="R153" i="9" s="1"/>
  <c r="AN152" i="9"/>
  <c r="N314" i="9" l="1"/>
  <c r="M314" i="9"/>
  <c r="N315" i="9" l="1"/>
  <c r="M315" i="9"/>
  <c r="T153" i="9"/>
  <c r="U153" i="9" s="1"/>
  <c r="P154" i="9" s="1"/>
  <c r="R154" i="9" s="1"/>
  <c r="AN153" i="9"/>
  <c r="N316" i="9" l="1"/>
  <c r="M316" i="9"/>
  <c r="N317" i="9" l="1"/>
  <c r="M317" i="9"/>
  <c r="T154" i="9"/>
  <c r="U154" i="9" s="1"/>
  <c r="P155" i="9" s="1"/>
  <c r="R155" i="9" s="1"/>
  <c r="AN154" i="9"/>
  <c r="N318" i="9" l="1"/>
  <c r="M318" i="9"/>
  <c r="N319" i="9" l="1"/>
  <c r="M319" i="9"/>
  <c r="T155" i="9"/>
  <c r="U155" i="9" s="1"/>
  <c r="P156" i="9" s="1"/>
  <c r="R156" i="9" s="1"/>
  <c r="AN155" i="9"/>
  <c r="N320" i="9" l="1"/>
  <c r="M320" i="9"/>
  <c r="N321" i="9" l="1"/>
  <c r="M321" i="9"/>
  <c r="T156" i="9"/>
  <c r="U156" i="9" s="1"/>
  <c r="P157" i="9" s="1"/>
  <c r="R157" i="9" s="1"/>
  <c r="AN156" i="9"/>
  <c r="N322" i="9" l="1"/>
  <c r="M322" i="9"/>
  <c r="N323" i="9" l="1"/>
  <c r="M323" i="9"/>
  <c r="T157" i="9"/>
  <c r="U157" i="9" s="1"/>
  <c r="P158" i="9" s="1"/>
  <c r="R158" i="9" s="1"/>
  <c r="AN157" i="9"/>
  <c r="N324" i="9" l="1"/>
  <c r="M324" i="9"/>
  <c r="N325" i="9" l="1"/>
  <c r="M325" i="9"/>
  <c r="T158" i="9"/>
  <c r="U158" i="9" s="1"/>
  <c r="P159" i="9" s="1"/>
  <c r="R159" i="9" s="1"/>
  <c r="AN158" i="9"/>
  <c r="N326" i="9" l="1"/>
  <c r="M326" i="9"/>
  <c r="N327" i="9" l="1"/>
  <c r="M327" i="9"/>
  <c r="T159" i="9"/>
  <c r="U159" i="9" s="1"/>
  <c r="P160" i="9" s="1"/>
  <c r="R160" i="9" s="1"/>
  <c r="AN159" i="9"/>
  <c r="N328" i="9" l="1"/>
  <c r="M328" i="9"/>
  <c r="N329" i="9" l="1"/>
  <c r="M329" i="9"/>
  <c r="T160" i="9"/>
  <c r="U160" i="9" s="1"/>
  <c r="P161" i="9" s="1"/>
  <c r="R161" i="9" s="1"/>
  <c r="AN160" i="9"/>
  <c r="N330" i="9" l="1"/>
  <c r="M330" i="9"/>
  <c r="N331" i="9" l="1"/>
  <c r="M331" i="9"/>
  <c r="T161" i="9"/>
  <c r="U161" i="9" s="1"/>
  <c r="P162" i="9" s="1"/>
  <c r="R162" i="9" s="1"/>
  <c r="AN161" i="9"/>
  <c r="N332" i="9" l="1"/>
  <c r="M332" i="9"/>
  <c r="N333" i="9" l="1"/>
  <c r="M333" i="9"/>
  <c r="T162" i="9"/>
  <c r="U162" i="9" s="1"/>
  <c r="P163" i="9" s="1"/>
  <c r="R163" i="9" s="1"/>
  <c r="AN162" i="9"/>
  <c r="N334" i="9" l="1"/>
  <c r="M334" i="9"/>
  <c r="N335" i="9" l="1"/>
  <c r="M335" i="9"/>
  <c r="T163" i="9"/>
  <c r="U163" i="9" s="1"/>
  <c r="P164" i="9" s="1"/>
  <c r="R164" i="9" s="1"/>
  <c r="AN163" i="9"/>
  <c r="N336" i="9" l="1"/>
  <c r="M336" i="9"/>
  <c r="N337" i="9" l="1"/>
  <c r="M337" i="9"/>
  <c r="T164" i="9"/>
  <c r="U164" i="9" s="1"/>
  <c r="P165" i="9" s="1"/>
  <c r="R165" i="9" s="1"/>
  <c r="AN164" i="9"/>
  <c r="N338" i="9" l="1"/>
  <c r="M338" i="9"/>
  <c r="N339" i="9" l="1"/>
  <c r="M339" i="9"/>
  <c r="T165" i="9"/>
  <c r="U165" i="9" s="1"/>
  <c r="P166" i="9" s="1"/>
  <c r="R166" i="9" s="1"/>
  <c r="AN165" i="9"/>
  <c r="N340" i="9" l="1"/>
  <c r="M340" i="9"/>
  <c r="N341" i="9" l="1"/>
  <c r="M341" i="9"/>
  <c r="T166" i="9"/>
  <c r="U166" i="9" s="1"/>
  <c r="P167" i="9" s="1"/>
  <c r="R167" i="9" s="1"/>
  <c r="AN166" i="9"/>
  <c r="N342" i="9" l="1"/>
  <c r="M342" i="9"/>
  <c r="N343" i="9" l="1"/>
  <c r="M343" i="9"/>
  <c r="T167" i="9"/>
  <c r="U167" i="9" s="1"/>
  <c r="P168" i="9" s="1"/>
  <c r="R168" i="9" s="1"/>
  <c r="AN167" i="9"/>
  <c r="N344" i="9" l="1"/>
  <c r="M344" i="9"/>
  <c r="N345" i="9" l="1"/>
  <c r="M345" i="9"/>
  <c r="T168" i="9"/>
  <c r="U168" i="9" s="1"/>
  <c r="P169" i="9" s="1"/>
  <c r="R169" i="9" s="1"/>
  <c r="AN168" i="9"/>
  <c r="N346" i="9" l="1"/>
  <c r="M346" i="9"/>
  <c r="N347" i="9" l="1"/>
  <c r="M347" i="9"/>
  <c r="T169" i="9"/>
  <c r="U169" i="9" s="1"/>
  <c r="P170" i="9" s="1"/>
  <c r="R170" i="9" s="1"/>
  <c r="AN169" i="9"/>
  <c r="N348" i="9" l="1"/>
  <c r="M348" i="9"/>
  <c r="N349" i="9" l="1"/>
  <c r="M349" i="9"/>
  <c r="T170" i="9"/>
  <c r="U170" i="9" s="1"/>
  <c r="P171" i="9" s="1"/>
  <c r="R171" i="9" s="1"/>
  <c r="AN170" i="9"/>
  <c r="N350" i="9" l="1"/>
  <c r="M350" i="9"/>
  <c r="N351" i="9" l="1"/>
  <c r="M351" i="9"/>
  <c r="T171" i="9"/>
  <c r="U171" i="9" s="1"/>
  <c r="P172" i="9" s="1"/>
  <c r="R172" i="9" s="1"/>
  <c r="AN171" i="9"/>
  <c r="N352" i="9" l="1"/>
  <c r="M352" i="9"/>
  <c r="N353" i="9" l="1"/>
  <c r="M353" i="9"/>
  <c r="T172" i="9"/>
  <c r="U172" i="9" s="1"/>
  <c r="P173" i="9" s="1"/>
  <c r="R173" i="9" s="1"/>
  <c r="AN172" i="9"/>
  <c r="N354" i="9" l="1"/>
  <c r="M354" i="9"/>
  <c r="N355" i="9" l="1"/>
  <c r="M355" i="9"/>
  <c r="T173" i="9"/>
  <c r="U173" i="9" s="1"/>
  <c r="P174" i="9" s="1"/>
  <c r="R174" i="9" s="1"/>
  <c r="AN173" i="9"/>
  <c r="N356" i="9" l="1"/>
  <c r="M356" i="9"/>
  <c r="N357" i="9" l="1"/>
  <c r="M357" i="9"/>
  <c r="T174" i="9"/>
  <c r="U174" i="9" s="1"/>
  <c r="P175" i="9" s="1"/>
  <c r="R175" i="9" s="1"/>
  <c r="AN174" i="9"/>
  <c r="N358" i="9" l="1"/>
  <c r="M358" i="9"/>
  <c r="N359" i="9" l="1"/>
  <c r="M359" i="9"/>
  <c r="T175" i="9"/>
  <c r="U175" i="9" s="1"/>
  <c r="P176" i="9" s="1"/>
  <c r="R176" i="9" s="1"/>
  <c r="AN175" i="9"/>
  <c r="N360" i="9" l="1"/>
  <c r="M360" i="9"/>
  <c r="N361" i="9" l="1"/>
  <c r="M361" i="9"/>
  <c r="T176" i="9"/>
  <c r="U176" i="9" s="1"/>
  <c r="P177" i="9" s="1"/>
  <c r="R177" i="9" s="1"/>
  <c r="AN176" i="9"/>
  <c r="N362" i="9" l="1"/>
  <c r="M362" i="9"/>
  <c r="N363" i="9" l="1"/>
  <c r="M363" i="9"/>
  <c r="T177" i="9"/>
  <c r="U177" i="9" s="1"/>
  <c r="P178" i="9" s="1"/>
  <c r="R178" i="9" s="1"/>
  <c r="AN177" i="9"/>
  <c r="N364" i="9" l="1"/>
  <c r="M364" i="9"/>
  <c r="N365" i="9" l="1"/>
  <c r="M365" i="9"/>
  <c r="T178" i="9"/>
  <c r="U178" i="9" s="1"/>
  <c r="P179" i="9" s="1"/>
  <c r="R179" i="9" s="1"/>
  <c r="AN178" i="9"/>
  <c r="N366" i="9" l="1"/>
  <c r="M366" i="9"/>
  <c r="N367" i="9" l="1"/>
  <c r="M367" i="9"/>
  <c r="T179" i="9"/>
  <c r="U179" i="9" s="1"/>
  <c r="P180" i="9" s="1"/>
  <c r="R180" i="9" s="1"/>
  <c r="AN179" i="9"/>
  <c r="T180" i="9" l="1"/>
  <c r="U180" i="9" s="1"/>
  <c r="P181" i="9" s="1"/>
  <c r="R181" i="9" s="1"/>
  <c r="AN180" i="9"/>
  <c r="T181" i="9" l="1"/>
  <c r="U181" i="9" s="1"/>
  <c r="P182" i="9" s="1"/>
  <c r="R182" i="9" s="1"/>
  <c r="AN181" i="9"/>
  <c r="T182" i="9" l="1"/>
  <c r="U182" i="9" s="1"/>
  <c r="P183" i="9" s="1"/>
  <c r="R183" i="9" s="1"/>
  <c r="AN182" i="9"/>
  <c r="T183" i="9" l="1"/>
  <c r="U183" i="9" s="1"/>
  <c r="P184" i="9" s="1"/>
  <c r="R184" i="9" s="1"/>
  <c r="AN183" i="9"/>
  <c r="T184" i="9" l="1"/>
  <c r="U184" i="9" s="1"/>
  <c r="P185" i="9" s="1"/>
  <c r="R185" i="9" s="1"/>
  <c r="AN184" i="9"/>
  <c r="T185" i="9" l="1"/>
  <c r="U185" i="9" s="1"/>
  <c r="P186" i="9" s="1"/>
  <c r="R186" i="9" s="1"/>
  <c r="AN185" i="9"/>
  <c r="T186" i="9" l="1"/>
  <c r="U186" i="9" s="1"/>
  <c r="P187" i="9" s="1"/>
  <c r="R187" i="9" s="1"/>
  <c r="AN186" i="9"/>
  <c r="T187" i="9" l="1"/>
  <c r="U187" i="9" s="1"/>
  <c r="P188" i="9" s="1"/>
  <c r="R188" i="9" s="1"/>
  <c r="AN187" i="9"/>
  <c r="T188" i="9" l="1"/>
  <c r="U188" i="9" s="1"/>
  <c r="P189" i="9" s="1"/>
  <c r="R189" i="9" s="1"/>
  <c r="AN188" i="9"/>
  <c r="T189" i="9" l="1"/>
  <c r="U189" i="9" s="1"/>
  <c r="P190" i="9" s="1"/>
  <c r="R190" i="9" s="1"/>
  <c r="AN189" i="9"/>
  <c r="T190" i="9" l="1"/>
  <c r="U190" i="9" s="1"/>
  <c r="P191" i="9" s="1"/>
  <c r="R191" i="9" s="1"/>
  <c r="AN190" i="9"/>
  <c r="T191" i="9" l="1"/>
  <c r="U191" i="9" s="1"/>
  <c r="P192" i="9" s="1"/>
  <c r="R192" i="9" s="1"/>
  <c r="AN191" i="9"/>
  <c r="T192" i="9" l="1"/>
  <c r="U192" i="9" s="1"/>
  <c r="P193" i="9" s="1"/>
  <c r="R193" i="9" s="1"/>
  <c r="AN192" i="9"/>
  <c r="T193" i="9" l="1"/>
  <c r="U193" i="9" s="1"/>
  <c r="P194" i="9" s="1"/>
  <c r="R194" i="9" s="1"/>
  <c r="AN193" i="9"/>
  <c r="T194" i="9" l="1"/>
  <c r="U194" i="9" s="1"/>
  <c r="P195" i="9" s="1"/>
  <c r="R195" i="9" s="1"/>
  <c r="AN194" i="9"/>
  <c r="T195" i="9" l="1"/>
  <c r="U195" i="9" s="1"/>
  <c r="P196" i="9" s="1"/>
  <c r="R196" i="9" s="1"/>
  <c r="AN195" i="9"/>
  <c r="T196" i="9" l="1"/>
  <c r="U196" i="9" s="1"/>
  <c r="P197" i="9" s="1"/>
  <c r="R197" i="9" s="1"/>
  <c r="AN196" i="9"/>
  <c r="T197" i="9" l="1"/>
  <c r="U197" i="9" s="1"/>
  <c r="P198" i="9" s="1"/>
  <c r="R198" i="9" s="1"/>
  <c r="AN197" i="9"/>
  <c r="T198" i="9" l="1"/>
  <c r="U198" i="9" s="1"/>
  <c r="P199" i="9" s="1"/>
  <c r="R199" i="9" s="1"/>
  <c r="AN198" i="9"/>
  <c r="T199" i="9" l="1"/>
  <c r="U199" i="9" s="1"/>
  <c r="P200" i="9" s="1"/>
  <c r="R200" i="9" s="1"/>
  <c r="AN199" i="9"/>
  <c r="T200" i="9" l="1"/>
  <c r="U200" i="9" s="1"/>
  <c r="P201" i="9" s="1"/>
  <c r="R201" i="9" s="1"/>
  <c r="AN200" i="9"/>
  <c r="T201" i="9" l="1"/>
  <c r="U201" i="9" s="1"/>
  <c r="P202" i="9" s="1"/>
  <c r="R202" i="9" s="1"/>
  <c r="AN201" i="9"/>
  <c r="T202" i="9" l="1"/>
  <c r="U202" i="9" s="1"/>
  <c r="P203" i="9" s="1"/>
  <c r="R203" i="9" s="1"/>
  <c r="AN202" i="9"/>
  <c r="T203" i="9" l="1"/>
  <c r="U203" i="9" s="1"/>
  <c r="P204" i="9" s="1"/>
  <c r="R204" i="9" s="1"/>
  <c r="AN203" i="9"/>
  <c r="T204" i="9" l="1"/>
  <c r="U204" i="9" s="1"/>
  <c r="P205" i="9" s="1"/>
  <c r="R205" i="9" s="1"/>
  <c r="AN204" i="9"/>
  <c r="T205" i="9" l="1"/>
  <c r="U205" i="9" s="1"/>
  <c r="P206" i="9" s="1"/>
  <c r="R206" i="9" s="1"/>
  <c r="AN205" i="9"/>
  <c r="T206" i="9" l="1"/>
  <c r="U206" i="9" s="1"/>
  <c r="P207" i="9" s="1"/>
  <c r="R207" i="9" s="1"/>
  <c r="AN206" i="9"/>
  <c r="T207" i="9" l="1"/>
  <c r="U207" i="9" s="1"/>
  <c r="P208" i="9" s="1"/>
  <c r="R208" i="9" s="1"/>
  <c r="AN207" i="9"/>
  <c r="T208" i="9" l="1"/>
  <c r="U208" i="9" s="1"/>
  <c r="P209" i="9" s="1"/>
  <c r="R209" i="9" s="1"/>
  <c r="AN208" i="9"/>
  <c r="T209" i="9" l="1"/>
  <c r="U209" i="9" s="1"/>
  <c r="P210" i="9" s="1"/>
  <c r="R210" i="9" s="1"/>
  <c r="AN209" i="9"/>
  <c r="T210" i="9" l="1"/>
  <c r="U210" i="9" s="1"/>
  <c r="P211" i="9" s="1"/>
  <c r="R211" i="9" s="1"/>
  <c r="AN210" i="9"/>
  <c r="T211" i="9" l="1"/>
  <c r="U211" i="9" s="1"/>
  <c r="P212" i="9" s="1"/>
  <c r="R212" i="9" s="1"/>
  <c r="AN211" i="9"/>
  <c r="T212" i="9" l="1"/>
  <c r="U212" i="9" s="1"/>
  <c r="P213" i="9" s="1"/>
  <c r="R213" i="9" s="1"/>
  <c r="AN212" i="9"/>
  <c r="T213" i="9" l="1"/>
  <c r="U213" i="9" s="1"/>
  <c r="P214" i="9" s="1"/>
  <c r="R214" i="9" s="1"/>
  <c r="AN213" i="9"/>
  <c r="T214" i="9" l="1"/>
  <c r="U214" i="9" s="1"/>
  <c r="P215" i="9" s="1"/>
  <c r="R215" i="9" s="1"/>
  <c r="AN214" i="9"/>
  <c r="T215" i="9" l="1"/>
  <c r="U215" i="9" s="1"/>
  <c r="P216" i="9" s="1"/>
  <c r="R216" i="9" s="1"/>
  <c r="AN215" i="9"/>
  <c r="T216" i="9" l="1"/>
  <c r="U216" i="9" s="1"/>
  <c r="P217" i="9" s="1"/>
  <c r="R217" i="9" s="1"/>
  <c r="AN216" i="9"/>
  <c r="T217" i="9" l="1"/>
  <c r="U217" i="9" s="1"/>
  <c r="P218" i="9" s="1"/>
  <c r="R218" i="9" s="1"/>
  <c r="AN217" i="9"/>
  <c r="T218" i="9" l="1"/>
  <c r="U218" i="9" s="1"/>
  <c r="P219" i="9" s="1"/>
  <c r="R219" i="9" s="1"/>
  <c r="AN218" i="9"/>
  <c r="T219" i="9" l="1"/>
  <c r="U219" i="9" s="1"/>
  <c r="P220" i="9" s="1"/>
  <c r="R220" i="9" s="1"/>
  <c r="AN219" i="9"/>
  <c r="T220" i="9" l="1"/>
  <c r="U220" i="9" s="1"/>
  <c r="P221" i="9" s="1"/>
  <c r="R221" i="9" s="1"/>
  <c r="AN220" i="9"/>
  <c r="AN221" i="9" l="1"/>
  <c r="T221" i="9"/>
  <c r="U221" i="9" s="1"/>
  <c r="P222" i="9" s="1"/>
  <c r="R222" i="9" s="1"/>
  <c r="AN222" i="9" l="1"/>
  <c r="T222" i="9"/>
  <c r="U222" i="9" s="1"/>
  <c r="P223" i="9" s="1"/>
  <c r="R223" i="9" s="1"/>
  <c r="AN223" i="9" l="1"/>
  <c r="T223" i="9"/>
  <c r="U223" i="9" s="1"/>
  <c r="P224" i="9" s="1"/>
  <c r="R224" i="9" s="1"/>
  <c r="AN224" i="9" l="1"/>
  <c r="T224" i="9"/>
  <c r="U224" i="9" s="1"/>
  <c r="P225" i="9" s="1"/>
  <c r="R225" i="9" s="1"/>
  <c r="AN225" i="9" l="1"/>
  <c r="T225" i="9"/>
  <c r="U225" i="9" s="1"/>
  <c r="P226" i="9" s="1"/>
  <c r="R226" i="9" s="1"/>
  <c r="AN226" i="9" l="1"/>
  <c r="T226" i="9"/>
  <c r="U226" i="9" s="1"/>
  <c r="P227" i="9" s="1"/>
  <c r="R227" i="9" s="1"/>
  <c r="AN227" i="9" l="1"/>
  <c r="T227" i="9"/>
  <c r="U227" i="9" s="1"/>
  <c r="P228" i="9" s="1"/>
  <c r="R228" i="9" s="1"/>
  <c r="AN228" i="9" l="1"/>
  <c r="T228" i="9"/>
  <c r="U228" i="9" s="1"/>
  <c r="P229" i="9" s="1"/>
  <c r="R229" i="9" s="1"/>
  <c r="AN229" i="9" l="1"/>
  <c r="T229" i="9"/>
  <c r="U229" i="9" s="1"/>
  <c r="P230" i="9" s="1"/>
  <c r="R230" i="9" s="1"/>
  <c r="AN230" i="9" l="1"/>
  <c r="T230" i="9"/>
  <c r="U230" i="9" s="1"/>
  <c r="P231" i="9" s="1"/>
  <c r="R231" i="9" s="1"/>
  <c r="AN231" i="9" l="1"/>
  <c r="T231" i="9"/>
  <c r="U231" i="9" s="1"/>
  <c r="P232" i="9" s="1"/>
  <c r="R232" i="9" s="1"/>
  <c r="AN232" i="9" l="1"/>
  <c r="T232" i="9"/>
  <c r="U232" i="9" s="1"/>
  <c r="P233" i="9" s="1"/>
  <c r="R233" i="9" s="1"/>
  <c r="AN233" i="9" l="1"/>
  <c r="T233" i="9"/>
  <c r="U233" i="9" s="1"/>
  <c r="P234" i="9" s="1"/>
  <c r="R234" i="9" s="1"/>
  <c r="AN234" i="9" l="1"/>
  <c r="T234" i="9"/>
  <c r="U234" i="9" s="1"/>
  <c r="P235" i="9" s="1"/>
  <c r="R235" i="9" s="1"/>
  <c r="AN235" i="9" l="1"/>
  <c r="T235" i="9"/>
  <c r="U235" i="9" s="1"/>
  <c r="P236" i="9" s="1"/>
  <c r="R236" i="9" s="1"/>
  <c r="AN236" i="9" l="1"/>
  <c r="T236" i="9"/>
  <c r="U236" i="9" s="1"/>
  <c r="P237" i="9" s="1"/>
  <c r="R237" i="9" s="1"/>
  <c r="AN237" i="9" l="1"/>
  <c r="T237" i="9"/>
  <c r="U237" i="9" s="1"/>
  <c r="P238" i="9" s="1"/>
  <c r="R238" i="9" s="1"/>
  <c r="AN238" i="9" l="1"/>
  <c r="T238" i="9"/>
  <c r="U238" i="9" s="1"/>
  <c r="P239" i="9" s="1"/>
  <c r="R239" i="9" s="1"/>
  <c r="AN239" i="9" l="1"/>
  <c r="T239" i="9"/>
  <c r="U239" i="9" s="1"/>
  <c r="P240" i="9" s="1"/>
  <c r="R240" i="9" s="1"/>
  <c r="AN240" i="9" l="1"/>
  <c r="T240" i="9"/>
  <c r="U240" i="9" s="1"/>
  <c r="P241" i="9" s="1"/>
  <c r="R241" i="9" s="1"/>
  <c r="AN241" i="9" l="1"/>
  <c r="T241" i="9"/>
  <c r="U241" i="9" s="1"/>
  <c r="P242" i="9" s="1"/>
  <c r="R242" i="9" s="1"/>
  <c r="AN242" i="9" l="1"/>
  <c r="T242" i="9"/>
  <c r="U242" i="9" s="1"/>
  <c r="P243" i="9" s="1"/>
  <c r="R243" i="9" s="1"/>
  <c r="AN243" i="9" l="1"/>
  <c r="T243" i="9"/>
  <c r="U243" i="9" s="1"/>
  <c r="P244" i="9" s="1"/>
  <c r="R244" i="9" s="1"/>
  <c r="AN244" i="9" l="1"/>
  <c r="T244" i="9"/>
  <c r="U244" i="9" s="1"/>
  <c r="P245" i="9" s="1"/>
  <c r="R245" i="9" s="1"/>
  <c r="AN245" i="9" l="1"/>
  <c r="T245" i="9"/>
  <c r="U245" i="9" s="1"/>
  <c r="P246" i="9" s="1"/>
  <c r="R246" i="9" s="1"/>
  <c r="AN246" i="9" l="1"/>
  <c r="T246" i="9"/>
  <c r="U246" i="9" s="1"/>
  <c r="P247" i="9" s="1"/>
  <c r="R247" i="9" s="1"/>
  <c r="AN247" i="9" l="1"/>
  <c r="T247" i="9"/>
  <c r="U247" i="9" s="1"/>
  <c r="P248" i="9" s="1"/>
  <c r="R248" i="9" s="1"/>
  <c r="AN248" i="9" l="1"/>
  <c r="T248" i="9"/>
  <c r="U248" i="9" s="1"/>
  <c r="P249" i="9" s="1"/>
  <c r="R249" i="9" s="1"/>
  <c r="AN249" i="9" l="1"/>
  <c r="T249" i="9"/>
  <c r="U249" i="9" s="1"/>
  <c r="P250" i="9" s="1"/>
  <c r="R250" i="9" s="1"/>
  <c r="AN250" i="9" l="1"/>
  <c r="T250" i="9"/>
  <c r="U250" i="9" s="1"/>
  <c r="P251" i="9" s="1"/>
  <c r="R251" i="9" s="1"/>
  <c r="AN251" i="9" l="1"/>
  <c r="T251" i="9"/>
  <c r="U251" i="9" s="1"/>
  <c r="P252" i="9" s="1"/>
  <c r="R252" i="9" s="1"/>
  <c r="AN252" i="9" l="1"/>
  <c r="T252" i="9"/>
  <c r="U252" i="9" s="1"/>
  <c r="P253" i="9" s="1"/>
  <c r="R253" i="9" s="1"/>
  <c r="AN253" i="9" l="1"/>
  <c r="T253" i="9"/>
  <c r="U253" i="9" s="1"/>
  <c r="P254" i="9" s="1"/>
  <c r="R254" i="9" s="1"/>
  <c r="AN254" i="9" l="1"/>
  <c r="T254" i="9"/>
  <c r="U254" i="9" s="1"/>
  <c r="P255" i="9" s="1"/>
  <c r="R255" i="9" s="1"/>
  <c r="AN255" i="9" l="1"/>
  <c r="T255" i="9"/>
  <c r="U255" i="9" s="1"/>
  <c r="P256" i="9" s="1"/>
  <c r="R256" i="9" s="1"/>
  <c r="AN256" i="9" l="1"/>
  <c r="T256" i="9"/>
  <c r="U256" i="9" s="1"/>
  <c r="P257" i="9" s="1"/>
  <c r="R257" i="9" s="1"/>
  <c r="AN257" i="9" l="1"/>
  <c r="T257" i="9"/>
  <c r="U257" i="9" s="1"/>
  <c r="P258" i="9" s="1"/>
  <c r="R258" i="9" s="1"/>
  <c r="AN258" i="9" l="1"/>
  <c r="T258" i="9"/>
  <c r="U258" i="9" s="1"/>
  <c r="P259" i="9" s="1"/>
  <c r="R259" i="9" s="1"/>
  <c r="AN259" i="9" l="1"/>
  <c r="T259" i="9"/>
  <c r="U259" i="9" s="1"/>
  <c r="P260" i="9" s="1"/>
  <c r="R260" i="9" s="1"/>
  <c r="AN260" i="9" l="1"/>
  <c r="T260" i="9"/>
  <c r="U260" i="9" s="1"/>
  <c r="P261" i="9" s="1"/>
  <c r="R261" i="9" s="1"/>
  <c r="AN261" i="9" l="1"/>
  <c r="T261" i="9"/>
  <c r="U261" i="9" s="1"/>
  <c r="P262" i="9" s="1"/>
  <c r="R262" i="9" s="1"/>
  <c r="AN262" i="9" l="1"/>
  <c r="T262" i="9"/>
  <c r="U262" i="9" s="1"/>
  <c r="P263" i="9" s="1"/>
  <c r="R263" i="9" s="1"/>
  <c r="AN263" i="9" l="1"/>
  <c r="T263" i="9"/>
  <c r="U263" i="9" s="1"/>
  <c r="P264" i="9" s="1"/>
  <c r="R264" i="9" s="1"/>
  <c r="AN264" i="9" l="1"/>
  <c r="T264" i="9"/>
  <c r="U264" i="9" s="1"/>
  <c r="P265" i="9" s="1"/>
  <c r="R265" i="9" s="1"/>
  <c r="AN265" i="9" l="1"/>
  <c r="T265" i="9"/>
  <c r="U265" i="9" s="1"/>
  <c r="P266" i="9" s="1"/>
  <c r="R266" i="9" s="1"/>
  <c r="AN266" i="9" l="1"/>
  <c r="T266" i="9"/>
  <c r="U266" i="9" s="1"/>
  <c r="P267" i="9" s="1"/>
  <c r="R267" i="9" s="1"/>
  <c r="AN267" i="9" l="1"/>
  <c r="T267" i="9"/>
  <c r="U267" i="9" s="1"/>
  <c r="P268" i="9" s="1"/>
  <c r="R268" i="9" s="1"/>
  <c r="AN268" i="9" l="1"/>
  <c r="T268" i="9"/>
  <c r="U268" i="9" s="1"/>
  <c r="P269" i="9" s="1"/>
  <c r="R269" i="9" s="1"/>
  <c r="AN269" i="9" l="1"/>
  <c r="T269" i="9"/>
  <c r="U269" i="9" s="1"/>
  <c r="P270" i="9" s="1"/>
  <c r="R270" i="9" s="1"/>
  <c r="AN270" i="9" l="1"/>
  <c r="T270" i="9"/>
  <c r="U270" i="9" s="1"/>
  <c r="P271" i="9" s="1"/>
  <c r="R271" i="9" s="1"/>
  <c r="AN271" i="9" l="1"/>
  <c r="T271" i="9"/>
  <c r="U271" i="9" s="1"/>
  <c r="P272" i="9" s="1"/>
  <c r="R272" i="9" s="1"/>
  <c r="AN272" i="9" l="1"/>
  <c r="T272" i="9"/>
  <c r="U272" i="9" s="1"/>
  <c r="P273" i="9" s="1"/>
  <c r="R273" i="9" s="1"/>
  <c r="AN273" i="9" l="1"/>
  <c r="T273" i="9"/>
  <c r="U273" i="9" s="1"/>
  <c r="P274" i="9" s="1"/>
  <c r="R274" i="9" s="1"/>
  <c r="AN274" i="9" l="1"/>
  <c r="T274" i="9"/>
  <c r="U274" i="9" s="1"/>
  <c r="P275" i="9" s="1"/>
  <c r="R275" i="9" s="1"/>
  <c r="AN275" i="9" l="1"/>
  <c r="T275" i="9"/>
  <c r="U275" i="9" s="1"/>
  <c r="P276" i="9" s="1"/>
  <c r="R276" i="9" s="1"/>
  <c r="AN276" i="9" l="1"/>
  <c r="T276" i="9"/>
  <c r="U276" i="9" s="1"/>
  <c r="P277" i="9" s="1"/>
  <c r="R277" i="9" s="1"/>
  <c r="AN277" i="9" l="1"/>
  <c r="T277" i="9"/>
  <c r="U277" i="9" s="1"/>
  <c r="P278" i="9" s="1"/>
  <c r="R278" i="9" s="1"/>
  <c r="AN278" i="9" l="1"/>
  <c r="T278" i="9"/>
  <c r="U278" i="9" s="1"/>
  <c r="P279" i="9" s="1"/>
  <c r="R279" i="9" s="1"/>
  <c r="AN279" i="9" l="1"/>
  <c r="T279" i="9"/>
  <c r="U279" i="9" s="1"/>
  <c r="P280" i="9" s="1"/>
  <c r="R280" i="9" s="1"/>
  <c r="AN280" i="9" l="1"/>
  <c r="T280" i="9"/>
  <c r="U280" i="9" s="1"/>
  <c r="P281" i="9" s="1"/>
  <c r="R281" i="9" s="1"/>
  <c r="AN281" i="9" l="1"/>
  <c r="T281" i="9"/>
  <c r="U281" i="9" s="1"/>
  <c r="P282" i="9" s="1"/>
  <c r="R282" i="9" s="1"/>
  <c r="AN282" i="9" l="1"/>
  <c r="T282" i="9"/>
  <c r="U282" i="9" s="1"/>
  <c r="P283" i="9" s="1"/>
  <c r="R283" i="9" s="1"/>
  <c r="AN283" i="9" l="1"/>
  <c r="T283" i="9"/>
  <c r="U283" i="9" s="1"/>
  <c r="P284" i="9" s="1"/>
  <c r="R284" i="9" s="1"/>
  <c r="AN284" i="9" l="1"/>
  <c r="T284" i="9"/>
  <c r="U284" i="9" s="1"/>
  <c r="P285" i="9" s="1"/>
  <c r="R285" i="9" s="1"/>
  <c r="AN285" i="9" l="1"/>
  <c r="T285" i="9"/>
  <c r="U285" i="9" s="1"/>
  <c r="P286" i="9" s="1"/>
  <c r="R286" i="9" s="1"/>
  <c r="AN286" i="9" l="1"/>
  <c r="T286" i="9"/>
  <c r="U286" i="9" s="1"/>
  <c r="P287" i="9" s="1"/>
  <c r="R287" i="9" s="1"/>
  <c r="AN287" i="9" l="1"/>
  <c r="T287" i="9"/>
  <c r="U287" i="9" s="1"/>
  <c r="P288" i="9" s="1"/>
  <c r="R288" i="9" s="1"/>
  <c r="AN288" i="9" l="1"/>
  <c r="T288" i="9"/>
  <c r="U288" i="9" s="1"/>
  <c r="P289" i="9" s="1"/>
  <c r="R289" i="9" s="1"/>
  <c r="AN289" i="9" l="1"/>
  <c r="T289" i="9"/>
  <c r="U289" i="9" s="1"/>
  <c r="P290" i="9" s="1"/>
  <c r="R290" i="9" s="1"/>
  <c r="AN290" i="9" l="1"/>
  <c r="T290" i="9"/>
  <c r="U290" i="9" s="1"/>
  <c r="P291" i="9" s="1"/>
  <c r="R291" i="9" s="1"/>
  <c r="AN291" i="9" l="1"/>
  <c r="T291" i="9"/>
  <c r="U291" i="9" s="1"/>
  <c r="P292" i="9" s="1"/>
  <c r="R292" i="9" s="1"/>
  <c r="AN292" i="9" l="1"/>
  <c r="T292" i="9"/>
  <c r="U292" i="9" s="1"/>
  <c r="P293" i="9" s="1"/>
  <c r="R293" i="9" s="1"/>
  <c r="AN293" i="9" l="1"/>
  <c r="T293" i="9"/>
  <c r="U293" i="9" s="1"/>
  <c r="P294" i="9" s="1"/>
  <c r="R294" i="9" s="1"/>
  <c r="AN294" i="9" l="1"/>
  <c r="T294" i="9"/>
  <c r="U294" i="9" s="1"/>
  <c r="P295" i="9" s="1"/>
  <c r="R295" i="9" s="1"/>
  <c r="AN295" i="9" l="1"/>
  <c r="T295" i="9"/>
  <c r="U295" i="9" s="1"/>
  <c r="P296" i="9" s="1"/>
  <c r="R296" i="9" s="1"/>
  <c r="AN296" i="9" l="1"/>
  <c r="T296" i="9"/>
  <c r="U296" i="9" s="1"/>
  <c r="P297" i="9" s="1"/>
  <c r="R297" i="9" s="1"/>
  <c r="AN297" i="9" l="1"/>
  <c r="T297" i="9"/>
  <c r="U297" i="9" s="1"/>
  <c r="P298" i="9" s="1"/>
  <c r="R298" i="9" s="1"/>
  <c r="AN298" i="9" l="1"/>
  <c r="T298" i="9"/>
  <c r="U298" i="9" s="1"/>
  <c r="P299" i="9" s="1"/>
  <c r="R299" i="9" s="1"/>
  <c r="AN299" i="9" l="1"/>
  <c r="T299" i="9"/>
  <c r="U299" i="9" s="1"/>
  <c r="P300" i="9" s="1"/>
  <c r="R300" i="9" s="1"/>
  <c r="AN300" i="9" l="1"/>
  <c r="T300" i="9"/>
  <c r="U300" i="9" s="1"/>
  <c r="P301" i="9" s="1"/>
  <c r="R301" i="9" s="1"/>
  <c r="AN301" i="9" l="1"/>
  <c r="T301" i="9"/>
  <c r="U301" i="9" s="1"/>
  <c r="P302" i="9" s="1"/>
  <c r="R302" i="9" s="1"/>
  <c r="AN302" i="9" l="1"/>
  <c r="T302" i="9"/>
  <c r="U302" i="9" s="1"/>
  <c r="P303" i="9" s="1"/>
  <c r="R303" i="9" s="1"/>
  <c r="AN303" i="9" l="1"/>
  <c r="T303" i="9"/>
  <c r="U303" i="9" s="1"/>
  <c r="P304" i="9" s="1"/>
  <c r="R304" i="9" s="1"/>
  <c r="AN304" i="9" l="1"/>
  <c r="T304" i="9"/>
  <c r="U304" i="9" s="1"/>
  <c r="P305" i="9" s="1"/>
  <c r="R305" i="9" s="1"/>
  <c r="AN305" i="9" l="1"/>
  <c r="T305" i="9"/>
  <c r="U305" i="9" s="1"/>
  <c r="P306" i="9" s="1"/>
  <c r="R306" i="9" s="1"/>
  <c r="AN306" i="9" l="1"/>
  <c r="T306" i="9"/>
  <c r="U306" i="9" s="1"/>
  <c r="P307" i="9" s="1"/>
  <c r="R307" i="9" s="1"/>
  <c r="AN307" i="9" l="1"/>
  <c r="T307" i="9"/>
  <c r="U307" i="9" s="1"/>
  <c r="P308" i="9" s="1"/>
  <c r="R308" i="9" s="1"/>
  <c r="AN308" i="9" l="1"/>
  <c r="T308" i="9"/>
  <c r="U308" i="9" s="1"/>
  <c r="P309" i="9" s="1"/>
  <c r="R309" i="9" s="1"/>
  <c r="AN309" i="9" l="1"/>
  <c r="T309" i="9"/>
  <c r="U309" i="9" s="1"/>
  <c r="P310" i="9" s="1"/>
  <c r="R310" i="9" s="1"/>
  <c r="AN310" i="9" l="1"/>
  <c r="T310" i="9"/>
  <c r="U310" i="9" s="1"/>
  <c r="P311" i="9" s="1"/>
  <c r="R311" i="9" s="1"/>
  <c r="AN311" i="9" l="1"/>
  <c r="T311" i="9"/>
  <c r="U311" i="9" s="1"/>
  <c r="P312" i="9" s="1"/>
  <c r="R312" i="9" s="1"/>
  <c r="AN312" i="9" l="1"/>
  <c r="T312" i="9"/>
  <c r="U312" i="9" s="1"/>
  <c r="P313" i="9" s="1"/>
  <c r="R313" i="9" s="1"/>
  <c r="AN313" i="9" l="1"/>
  <c r="T313" i="9"/>
  <c r="U313" i="9" s="1"/>
  <c r="P314" i="9" s="1"/>
  <c r="R314" i="9" s="1"/>
  <c r="AN314" i="9" l="1"/>
  <c r="T314" i="9"/>
  <c r="U314" i="9" s="1"/>
  <c r="P315" i="9" s="1"/>
  <c r="R315" i="9" s="1"/>
  <c r="AN315" i="9" l="1"/>
  <c r="T315" i="9"/>
  <c r="U315" i="9" s="1"/>
  <c r="P316" i="9" s="1"/>
  <c r="R316" i="9" s="1"/>
  <c r="AN316" i="9" l="1"/>
  <c r="T316" i="9"/>
  <c r="U316" i="9" s="1"/>
  <c r="P317" i="9" s="1"/>
  <c r="R317" i="9" s="1"/>
  <c r="AN317" i="9" l="1"/>
  <c r="T317" i="9"/>
  <c r="U317" i="9" s="1"/>
  <c r="P318" i="9" s="1"/>
  <c r="R318" i="9" s="1"/>
  <c r="AN318" i="9" l="1"/>
  <c r="T318" i="9"/>
  <c r="U318" i="9" s="1"/>
  <c r="P319" i="9" s="1"/>
  <c r="R319" i="9" s="1"/>
  <c r="AN319" i="9" l="1"/>
  <c r="T319" i="9"/>
  <c r="U319" i="9" s="1"/>
  <c r="P320" i="9" s="1"/>
  <c r="R320" i="9" s="1"/>
  <c r="AN320" i="9" l="1"/>
  <c r="T320" i="9"/>
  <c r="U320" i="9" s="1"/>
  <c r="P321" i="9" s="1"/>
  <c r="R321" i="9" s="1"/>
  <c r="AN321" i="9" l="1"/>
  <c r="T321" i="9"/>
  <c r="U321" i="9" s="1"/>
  <c r="P322" i="9" s="1"/>
  <c r="R322" i="9" s="1"/>
  <c r="AN322" i="9" l="1"/>
  <c r="T322" i="9"/>
  <c r="U322" i="9" s="1"/>
  <c r="P323" i="9" s="1"/>
  <c r="R323" i="9" s="1"/>
  <c r="AN323" i="9" l="1"/>
  <c r="T323" i="9"/>
  <c r="U323" i="9" s="1"/>
  <c r="P324" i="9" s="1"/>
  <c r="R324" i="9" s="1"/>
  <c r="AN324" i="9" l="1"/>
  <c r="T324" i="9"/>
  <c r="U324" i="9" s="1"/>
  <c r="P325" i="9" s="1"/>
  <c r="R325" i="9" s="1"/>
  <c r="AN325" i="9" l="1"/>
  <c r="T325" i="9"/>
  <c r="U325" i="9" s="1"/>
  <c r="P326" i="9" s="1"/>
  <c r="R326" i="9" s="1"/>
  <c r="AN326" i="9" l="1"/>
  <c r="T326" i="9"/>
  <c r="U326" i="9" s="1"/>
  <c r="P327" i="9" s="1"/>
  <c r="R327" i="9" s="1"/>
  <c r="AN327" i="9" l="1"/>
  <c r="T327" i="9"/>
  <c r="U327" i="9" s="1"/>
  <c r="P328" i="9" s="1"/>
  <c r="R328" i="9" s="1"/>
  <c r="AN328" i="9" l="1"/>
  <c r="T328" i="9"/>
  <c r="U328" i="9" s="1"/>
  <c r="P329" i="9" s="1"/>
  <c r="R329" i="9" s="1"/>
  <c r="AN329" i="9" l="1"/>
  <c r="T329" i="9"/>
  <c r="U329" i="9" s="1"/>
  <c r="P330" i="9" s="1"/>
  <c r="R330" i="9" s="1"/>
  <c r="AN330" i="9" l="1"/>
  <c r="T330" i="9"/>
  <c r="U330" i="9" s="1"/>
  <c r="P331" i="9" s="1"/>
  <c r="R331" i="9" s="1"/>
  <c r="AN331" i="9" l="1"/>
  <c r="T331" i="9"/>
  <c r="U331" i="9" s="1"/>
  <c r="P332" i="9" s="1"/>
  <c r="R332" i="9" s="1"/>
  <c r="AN332" i="9" l="1"/>
  <c r="T332" i="9"/>
  <c r="U332" i="9" s="1"/>
  <c r="P333" i="9" s="1"/>
  <c r="R333" i="9" s="1"/>
  <c r="AN333" i="9" l="1"/>
  <c r="T333" i="9"/>
  <c r="U333" i="9" s="1"/>
  <c r="P334" i="9" s="1"/>
  <c r="R334" i="9" s="1"/>
  <c r="AN334" i="9" l="1"/>
  <c r="T334" i="9"/>
  <c r="U334" i="9" s="1"/>
  <c r="P335" i="9" s="1"/>
  <c r="R335" i="9" s="1"/>
  <c r="AN335" i="9" l="1"/>
  <c r="T335" i="9"/>
  <c r="U335" i="9" s="1"/>
  <c r="P336" i="9" s="1"/>
  <c r="R336" i="9" s="1"/>
  <c r="AN336" i="9" l="1"/>
  <c r="T336" i="9"/>
  <c r="U336" i="9" s="1"/>
  <c r="P337" i="9" s="1"/>
  <c r="R337" i="9" s="1"/>
  <c r="AN337" i="9" l="1"/>
  <c r="T337" i="9"/>
  <c r="U337" i="9" s="1"/>
  <c r="P338" i="9" s="1"/>
  <c r="R338" i="9" s="1"/>
  <c r="AN338" i="9" l="1"/>
  <c r="T338" i="9"/>
  <c r="U338" i="9" s="1"/>
  <c r="P339" i="9" s="1"/>
  <c r="R339" i="9" s="1"/>
  <c r="AN339" i="9" l="1"/>
  <c r="T339" i="9"/>
  <c r="U339" i="9" s="1"/>
  <c r="P340" i="9" s="1"/>
  <c r="R340" i="9" s="1"/>
  <c r="AN340" i="9" l="1"/>
  <c r="T340" i="9"/>
  <c r="U340" i="9" s="1"/>
  <c r="P341" i="9" s="1"/>
  <c r="R341" i="9" s="1"/>
  <c r="AN341" i="9" l="1"/>
  <c r="T341" i="9"/>
  <c r="U341" i="9" s="1"/>
  <c r="P342" i="9" s="1"/>
  <c r="R342" i="9" s="1"/>
  <c r="AN342" i="9" l="1"/>
  <c r="T342" i="9"/>
  <c r="U342" i="9" s="1"/>
  <c r="P343" i="9" s="1"/>
  <c r="R343" i="9" s="1"/>
  <c r="AN343" i="9" l="1"/>
  <c r="T343" i="9"/>
  <c r="U343" i="9" s="1"/>
  <c r="P344" i="9" s="1"/>
  <c r="R344" i="9" s="1"/>
  <c r="AN344" i="9" l="1"/>
  <c r="T344" i="9"/>
  <c r="U344" i="9" s="1"/>
  <c r="P345" i="9" s="1"/>
  <c r="R345" i="9" s="1"/>
  <c r="AN345" i="9" l="1"/>
  <c r="T345" i="9"/>
  <c r="U345" i="9" s="1"/>
  <c r="P346" i="9" s="1"/>
  <c r="R346" i="9" s="1"/>
  <c r="AN346" i="9" l="1"/>
  <c r="T346" i="9"/>
  <c r="U346" i="9" s="1"/>
  <c r="P347" i="9" s="1"/>
  <c r="R347" i="9" s="1"/>
  <c r="AN347" i="9" l="1"/>
  <c r="T347" i="9"/>
  <c r="U347" i="9" s="1"/>
  <c r="P348" i="9" s="1"/>
  <c r="R348" i="9" s="1"/>
  <c r="AN348" i="9" l="1"/>
  <c r="T348" i="9"/>
  <c r="U348" i="9" s="1"/>
  <c r="P349" i="9" s="1"/>
  <c r="R349" i="9" s="1"/>
  <c r="AN349" i="9" l="1"/>
  <c r="T349" i="9"/>
  <c r="U349" i="9" s="1"/>
  <c r="P350" i="9" s="1"/>
  <c r="R350" i="9" s="1"/>
  <c r="AN350" i="9" l="1"/>
  <c r="T350" i="9"/>
  <c r="U350" i="9" s="1"/>
  <c r="P351" i="9" s="1"/>
  <c r="R351" i="9" s="1"/>
  <c r="AN351" i="9" l="1"/>
  <c r="T351" i="9"/>
  <c r="U351" i="9" s="1"/>
  <c r="P352" i="9" s="1"/>
  <c r="R352" i="9" s="1"/>
  <c r="AN352" i="9" l="1"/>
  <c r="T352" i="9"/>
  <c r="U352" i="9" s="1"/>
  <c r="P353" i="9" s="1"/>
  <c r="R353" i="9" s="1"/>
  <c r="AN353" i="9" l="1"/>
  <c r="T353" i="9"/>
  <c r="U353" i="9" s="1"/>
  <c r="P354" i="9" s="1"/>
  <c r="R354" i="9" s="1"/>
  <c r="AN354" i="9" l="1"/>
  <c r="T354" i="9"/>
  <c r="U354" i="9" s="1"/>
  <c r="P355" i="9" s="1"/>
  <c r="R355" i="9" s="1"/>
  <c r="AN355" i="9" l="1"/>
  <c r="T355" i="9"/>
  <c r="U355" i="9" s="1"/>
  <c r="P356" i="9" s="1"/>
  <c r="R356" i="9" s="1"/>
  <c r="AN356" i="9" l="1"/>
  <c r="T356" i="9"/>
  <c r="U356" i="9" s="1"/>
  <c r="P357" i="9" s="1"/>
  <c r="R357" i="9" s="1"/>
  <c r="AN357" i="9" l="1"/>
  <c r="T357" i="9"/>
  <c r="U357" i="9" s="1"/>
  <c r="P358" i="9" s="1"/>
  <c r="R358" i="9" s="1"/>
  <c r="AN358" i="9" l="1"/>
  <c r="T358" i="9"/>
  <c r="U358" i="9" s="1"/>
  <c r="P359" i="9" s="1"/>
  <c r="R359" i="9" s="1"/>
  <c r="AN359" i="9" l="1"/>
  <c r="T359" i="9"/>
  <c r="U359" i="9" s="1"/>
  <c r="P360" i="9" s="1"/>
  <c r="R360" i="9" s="1"/>
  <c r="AN360" i="9" l="1"/>
  <c r="T360" i="9"/>
  <c r="U360" i="9" s="1"/>
  <c r="P361" i="9" s="1"/>
  <c r="R361" i="9" s="1"/>
  <c r="AN361" i="9" l="1"/>
  <c r="T361" i="9"/>
  <c r="U361" i="9" s="1"/>
  <c r="P362" i="9" s="1"/>
  <c r="R362" i="9" s="1"/>
  <c r="AN362" i="9" l="1"/>
  <c r="T362" i="9"/>
  <c r="U362" i="9" s="1"/>
  <c r="P363" i="9" s="1"/>
  <c r="R363" i="9" s="1"/>
  <c r="AN363" i="9" l="1"/>
  <c r="T363" i="9"/>
  <c r="U363" i="9" s="1"/>
  <c r="P364" i="9" s="1"/>
  <c r="R364" i="9" s="1"/>
  <c r="AN364" i="9" l="1"/>
  <c r="T364" i="9"/>
  <c r="U364" i="9" s="1"/>
  <c r="P365" i="9" s="1"/>
  <c r="R365" i="9" s="1"/>
  <c r="AN365" i="9" l="1"/>
  <c r="T365" i="9"/>
  <c r="U365" i="9" s="1"/>
  <c r="P366" i="9" s="1"/>
  <c r="R366" i="9" s="1"/>
  <c r="AN366" i="9" l="1"/>
  <c r="T366" i="9"/>
  <c r="U366" i="9" s="1"/>
  <c r="P367" i="9" s="1"/>
  <c r="R367" i="9" s="1"/>
  <c r="T367" i="9" l="1"/>
  <c r="U367" i="9" s="1"/>
  <c r="AN367" i="9"/>
  <c r="C5" i="8"/>
  <c r="C121" i="8" s="1"/>
  <c r="J10" i="9" l="1"/>
  <c r="J11" i="9" s="1"/>
  <c r="F23" i="7"/>
  <c r="S5" i="7" s="1"/>
  <c r="K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Guillerno Sandoval Paniagua</author>
  </authors>
  <commentList>
    <comment ref="W6" authorId="0" shapeId="0" xr:uid="{00000000-0006-0000-0300-000001000000}">
      <text>
        <r>
          <rPr>
            <b/>
            <sz val="9"/>
            <color indexed="81"/>
            <rFont val="Tahoma"/>
            <family val="2"/>
          </rPr>
          <t>Luis Guillerno Sandoval Paniagua:</t>
        </r>
        <r>
          <rPr>
            <sz val="9"/>
            <color indexed="81"/>
            <rFont val="Tahoma"/>
            <family val="2"/>
          </rPr>
          <t xml:space="preserve">
INGRESO NETO (IN)
IN=  Ingreso bruto - Impuesto Renta - CCSS</t>
        </r>
      </text>
    </comment>
    <comment ref="W7" authorId="0" shapeId="0" xr:uid="{00000000-0006-0000-0300-000002000000}">
      <text>
        <r>
          <rPr>
            <b/>
            <sz val="9"/>
            <color indexed="81"/>
            <rFont val="Tahoma"/>
            <family val="2"/>
          </rPr>
          <t>Luis Guillerno Sandoval Paniagua: 
Gasto Total calculado sobre el Ingreso Neto no incluye el Impuesto de Renta, CCSS, Ahorro, deuda, hipoteca.</t>
        </r>
      </text>
    </comment>
    <comment ref="W8" authorId="0" shapeId="0" xr:uid="{00000000-0006-0000-0300-000003000000}">
      <text>
        <r>
          <rPr>
            <b/>
            <sz val="9"/>
            <color indexed="81"/>
            <rFont val="Tahoma"/>
            <family val="2"/>
          </rPr>
          <t>Luis Guillerno Sandoval Paniagua:</t>
        </r>
        <r>
          <rPr>
            <sz val="9"/>
            <color indexed="81"/>
            <rFont val="Tahoma"/>
            <family val="2"/>
          </rPr>
          <t xml:space="preserve">
Deuda Total calculada sobe el Ingreso Neto inlcuye sólo deudas generales y deuda por hipoteca</t>
        </r>
      </text>
    </comment>
    <comment ref="W9" authorId="0" shapeId="0" xr:uid="{00000000-0006-0000-0300-000004000000}">
      <text>
        <r>
          <rPr>
            <b/>
            <sz val="9"/>
            <color indexed="81"/>
            <rFont val="Tahoma"/>
            <family val="2"/>
          </rPr>
          <t>Luis Guillerno Sandoval Paniagua:</t>
        </r>
        <r>
          <rPr>
            <sz val="9"/>
            <color indexed="81"/>
            <rFont val="Tahoma"/>
            <family val="2"/>
          </rPr>
          <t xml:space="preserve">
Ahorro Incluye todos los ahoros disponibles (cuotas).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3" authorId="0" shapeId="0" xr:uid="{FCD0D42A-10A3-4E8D-98E7-737C3F5F7495}">
      <text>
        <r>
          <rPr>
            <b/>
            <sz val="10"/>
            <color rgb="FF000000"/>
            <rFont val="Tahoma"/>
            <family val="2"/>
          </rPr>
          <t>Recuerda que debe ser específico, alcanzabley relavante.</t>
        </r>
        <r>
          <rPr>
            <sz val="10"/>
            <color rgb="FF000000"/>
            <rFont val="Tahoma"/>
            <family val="2"/>
          </rPr>
          <t xml:space="preserve">
</t>
        </r>
      </text>
    </comment>
    <comment ref="C3" authorId="0" shapeId="0" xr:uid="{CABB7B8A-8381-4247-97BB-6690AE865D79}">
      <text>
        <r>
          <rPr>
            <b/>
            <sz val="10"/>
            <color rgb="FF000000"/>
            <rFont val="Tahoma"/>
            <family val="2"/>
          </rPr>
          <t>La creatividad es la clave pues cada objetivo se puede medir de distintas maneras.</t>
        </r>
        <r>
          <rPr>
            <sz val="10"/>
            <color rgb="FF000000"/>
            <rFont val="Tahoma"/>
            <family val="2"/>
          </rPr>
          <t xml:space="preserve">
</t>
        </r>
      </text>
    </comment>
    <comment ref="D3" authorId="0" shapeId="0" xr:uid="{4FE818E4-3E12-48E9-8CEB-1E1AC9E35E54}">
      <text>
        <r>
          <rPr>
            <b/>
            <sz val="10"/>
            <color rgb="FF000000"/>
            <rFont val="Tahoma"/>
            <family val="2"/>
          </rPr>
          <t>Te recomendamos poner una fecha especifica en que desas ver tu objetivo completo.</t>
        </r>
        <r>
          <rPr>
            <sz val="10"/>
            <color rgb="FF000000"/>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exión" type="4" refreshedVersion="4" background="1" saveData="1">
    <webPr sourceData="1" parsePre="1" consecutive="1" url="res://ieframe.dll/dnserrordiagoff_webOC.htm#https://gee.bccr.fi.cr/IndicadoresEconomicos/Cuadros/frmConsultaTCVentanilla.aspx"/>
  </connection>
</connections>
</file>

<file path=xl/sharedStrings.xml><?xml version="1.0" encoding="utf-8"?>
<sst xmlns="http://schemas.openxmlformats.org/spreadsheetml/2006/main" count="773" uniqueCount="404">
  <si>
    <t>¿Cuál es tu situación financiera actual?</t>
  </si>
  <si>
    <t>Conocé tu situación'!A1</t>
  </si>
  <si>
    <t>En que gastás tu dinero'!A1</t>
  </si>
  <si>
    <t>Conocé tu situación de endeudamiento</t>
  </si>
  <si>
    <t>Resultados!A1</t>
  </si>
  <si>
    <t>Resumen financiero</t>
  </si>
  <si>
    <t>Control de presupuesto'!A1</t>
  </si>
  <si>
    <t>Plan de Ahorro '!A1</t>
  </si>
  <si>
    <t>Plan de Ahorro</t>
  </si>
  <si>
    <t>Cálculadora Préstamo'!A1</t>
  </si>
  <si>
    <t>Calculadora de préstamo</t>
  </si>
  <si>
    <t>Mis metas SMART</t>
  </si>
  <si>
    <t>VOLVER AL MENÚ</t>
  </si>
  <si>
    <t xml:space="preserve">¿Qué deseo lograr? </t>
  </si>
  <si>
    <t>¿Cómo lo voy a medir?</t>
  </si>
  <si>
    <t>¿Cuándo lo voy a lograr?</t>
  </si>
  <si>
    <t>Mantener el prestamo personal al día y no presentar asatrasos</t>
  </si>
  <si>
    <t xml:space="preserve">Pagando la cuota mes a mes </t>
  </si>
  <si>
    <t xml:space="preserve">Solo pagar cuota de momento mes a mes </t>
  </si>
  <si>
    <t xml:space="preserve">Pagar Tarjetas de credito ( esto es el primer paso ) </t>
  </si>
  <si>
    <t xml:space="preserve">Aplicar abonos cada mes para salir de la deuda </t>
  </si>
  <si>
    <t xml:space="preserve">Revisar para el mes de mayo si se poseen saldos aun </t>
  </si>
  <si>
    <t>Eliminar gastos innecesarios ( gastos hormigas ya que se poseen muchos)  Urgente eliminarlos</t>
  </si>
  <si>
    <t>Hacer un presupuesto para  gastos que apliquen como ecesarios ( no omitirlo es muy importante para salir de deudas</t>
  </si>
  <si>
    <t xml:space="preserve">Guardar facturas de gastos para medir de forma exacta el gasto mesual y planificarlos para tener un control y no sobrepasarlo de forma mensual. </t>
  </si>
  <si>
    <t xml:space="preserve">los gastos hormigas nos impiden salir de deudas e incrementan gastos no utiles. </t>
  </si>
  <si>
    <t>el no tener un presupuesto mensual nos hace que no tengamos comunicacion con el dinero.</t>
  </si>
  <si>
    <t xml:space="preserve">Tner el control de los gastos siempre </t>
  </si>
  <si>
    <t xml:space="preserve">     ¿En que gastás tu dinero?</t>
  </si>
  <si>
    <t>Detalle actual</t>
  </si>
  <si>
    <r>
      <rPr>
        <b/>
        <sz val="10"/>
        <rFont val="Arial"/>
        <family val="2"/>
      </rPr>
      <t xml:space="preserve">Objetivo: </t>
    </r>
    <r>
      <rPr>
        <sz val="9"/>
        <rFont val="Arial"/>
        <family val="2"/>
      </rPr>
      <t xml:space="preserve">
Mostrar una radiografía del estilo de vida de las personas, ingresos, sus necesidades, sus obligaciones y metas. Por este medio se puede establecer cuánto ingresa y cuánto se gasta mes a mes.</t>
    </r>
  </si>
  <si>
    <t>INGRESOS</t>
  </si>
  <si>
    <t>Mensual</t>
  </si>
  <si>
    <t>Detalle para deducciones</t>
  </si>
  <si>
    <t>Ingresos Brutos</t>
  </si>
  <si>
    <t>¿Tenés rebajo por impuesto de renta?</t>
  </si>
  <si>
    <t>Salario Bruto base 1</t>
  </si>
  <si>
    <t>Sí</t>
  </si>
  <si>
    <t>No</t>
  </si>
  <si>
    <t>Comisiones  2</t>
  </si>
  <si>
    <r>
      <rPr>
        <b/>
        <sz val="10"/>
        <rFont val="Arial"/>
        <family val="2"/>
      </rPr>
      <t>Instrucciones:</t>
    </r>
    <r>
      <rPr>
        <sz val="9"/>
        <rFont val="Arial"/>
        <family val="2"/>
      </rPr>
      <t xml:space="preserve">
Incluí los montos que estimás corresponden en cada línea. Al terminar de incluir tus datos podés ver los resultados en la hoja "Resultados".
Ingresá información sólo en las casillas  de fondo blanco. Las casillas grises contienen fórmulas.</t>
    </r>
  </si>
  <si>
    <t>Dividendos</t>
  </si>
  <si>
    <t>DEDUCCIONES</t>
  </si>
  <si>
    <t>Deducciones</t>
  </si>
  <si>
    <t>% Ingreso</t>
  </si>
  <si>
    <t>Impuesto Renta</t>
  </si>
  <si>
    <t>Asociación (5%)</t>
  </si>
  <si>
    <t>INGRESO NETO</t>
  </si>
  <si>
    <t>Quincena 1</t>
  </si>
  <si>
    <t xml:space="preserve">Quincena 2 </t>
  </si>
  <si>
    <t>AHORROS</t>
  </si>
  <si>
    <t>Quincena 2</t>
  </si>
  <si>
    <t>Fecha de pago/rebajo</t>
  </si>
  <si>
    <t>Ahorros   (+ asociación si aplica)</t>
  </si>
  <si>
    <r>
      <rPr>
        <b/>
        <sz val="10"/>
        <rFont val="Arial"/>
        <family val="2"/>
      </rPr>
      <t>Otras indicaciones:</t>
    </r>
    <r>
      <rPr>
        <sz val="9"/>
        <rFont val="Arial"/>
        <family val="2"/>
      </rPr>
      <t xml:space="preserve">
Lo que aquí vas a incluir se va a mostrar también en la hoja "Control de presupuesto", allí puedes hacer tu planificación y seguimiento mensual de gastos.</t>
    </r>
  </si>
  <si>
    <t>DEUDAS EN CUOTAS</t>
  </si>
  <si>
    <t>Deudas</t>
  </si>
  <si>
    <t>SEGUROS</t>
  </si>
  <si>
    <t>Seguros</t>
  </si>
  <si>
    <t>VIVIENDA</t>
  </si>
  <si>
    <t>Vivienda</t>
  </si>
  <si>
    <t>Electricidad</t>
  </si>
  <si>
    <t>Agua</t>
  </si>
  <si>
    <t>Teléfono cel 1</t>
  </si>
  <si>
    <t>Gas</t>
  </si>
  <si>
    <t>Cable / Internet</t>
  </si>
  <si>
    <t>COMIDA</t>
  </si>
  <si>
    <t>Comida</t>
  </si>
  <si>
    <t>Supermercado</t>
  </si>
  <si>
    <t>Carnicería</t>
  </si>
  <si>
    <t>NIÑOS</t>
  </si>
  <si>
    <t>Niños y niñas</t>
  </si>
  <si>
    <t>Guardería</t>
  </si>
  <si>
    <t>Juguetes</t>
  </si>
  <si>
    <t>Pañales</t>
  </si>
  <si>
    <t>Leche</t>
  </si>
  <si>
    <t>EDUCACIÓN</t>
  </si>
  <si>
    <t>Educación</t>
  </si>
  <si>
    <t>Colegiatura mensual</t>
  </si>
  <si>
    <t>Libros</t>
  </si>
  <si>
    <t>Útiles</t>
  </si>
  <si>
    <t>Patronato</t>
  </si>
  <si>
    <t>Extras – actividades</t>
  </si>
  <si>
    <t>TRANSPORTE</t>
  </si>
  <si>
    <t>Transporte</t>
  </si>
  <si>
    <t>Cambio de aceite</t>
  </si>
  <si>
    <t>Cambio de llantas</t>
  </si>
  <si>
    <t>Reparaciones</t>
  </si>
  <si>
    <t>Combustible</t>
  </si>
  <si>
    <t>Peajes</t>
  </si>
  <si>
    <t>Parqueos</t>
  </si>
  <si>
    <t>Riteve</t>
  </si>
  <si>
    <t>Marchamo</t>
  </si>
  <si>
    <t>ESTILOS</t>
  </si>
  <si>
    <t>Estilo</t>
  </si>
  <si>
    <t>Vestido</t>
  </si>
  <si>
    <t>Calzado</t>
  </si>
  <si>
    <t>Joyas (relojes, aretes, gafas)</t>
  </si>
  <si>
    <t>Perfumes</t>
  </si>
  <si>
    <t>Lavandería</t>
  </si>
  <si>
    <t>SALUD</t>
  </si>
  <si>
    <t>Cuidado de la Salud</t>
  </si>
  <si>
    <t>Medicos privados</t>
  </si>
  <si>
    <t>Medicinas – farmacia</t>
  </si>
  <si>
    <t>Dentista</t>
  </si>
  <si>
    <t>Óptica</t>
  </si>
  <si>
    <t>CUIDADO
 PERSONAL</t>
  </si>
  <si>
    <t>Cuidado personal</t>
  </si>
  <si>
    <t>Corte cabello</t>
  </si>
  <si>
    <t>Uñas</t>
  </si>
  <si>
    <t>Club deportivo – Gimnasio</t>
  </si>
  <si>
    <t>Maquillaje</t>
  </si>
  <si>
    <t>Nutricionista</t>
  </si>
  <si>
    <t>DIVERSIÓN</t>
  </si>
  <si>
    <t>Entretenimiento y diversión</t>
  </si>
  <si>
    <t>Teatro</t>
  </si>
  <si>
    <t>Vacaciones</t>
  </si>
  <si>
    <t>Viajes</t>
  </si>
  <si>
    <t>Regalos</t>
  </si>
  <si>
    <t>Pasatiempos</t>
  </si>
  <si>
    <t>Mascotas</t>
  </si>
  <si>
    <t>Otros</t>
  </si>
  <si>
    <t>NEGOCIOS</t>
  </si>
  <si>
    <t>Negocios Personales</t>
  </si>
  <si>
    <t>Contador – Abogado – Asesor</t>
  </si>
  <si>
    <t>Otros (alquiler, suscripciones, etc)</t>
  </si>
  <si>
    <t>Cuotas colegiatura</t>
  </si>
  <si>
    <t>DONACIÓN</t>
  </si>
  <si>
    <t>Beneficiencia y donaciones</t>
  </si>
  <si>
    <t>Ayuda callejera</t>
  </si>
  <si>
    <t>Causas específicas</t>
  </si>
  <si>
    <t>REGRESAR AL INICIO</t>
  </si>
  <si>
    <t>VER RESULTADOS</t>
  </si>
  <si>
    <r>
      <rPr>
        <b/>
        <sz val="10"/>
        <rFont val="Arial"/>
        <family val="2"/>
      </rPr>
      <t xml:space="preserve">Objetivo: </t>
    </r>
    <r>
      <rPr>
        <sz val="10"/>
        <rFont val="Arial"/>
        <family val="2"/>
      </rPr>
      <t xml:space="preserve">
 Mostrarte un mapeo detallado de todos los compromisos financieros (préstamos y crédito) vital para la identificación de oportunidades de mejora y alternativas existentes al endeudamiento actual.  </t>
    </r>
  </si>
  <si>
    <t>Porcentaje de endeudamiento sobre ingreso neto</t>
  </si>
  <si>
    <t>Dinero solicitado</t>
  </si>
  <si>
    <t>Total deuda al final del  plazo</t>
  </si>
  <si>
    <t>Costo al final del plazo</t>
  </si>
  <si>
    <t>3) Ingresá el detalle de tus deudas</t>
  </si>
  <si>
    <t>Deuda en colones</t>
  </si>
  <si>
    <t>Tipo de cambio</t>
  </si>
  <si>
    <t>Moneda de la deuda</t>
  </si>
  <si>
    <t xml:space="preserve">Entidad                                                </t>
  </si>
  <si>
    <t>¿Cuál es el tipo de crédito?</t>
  </si>
  <si>
    <t>¿Cuánto fue el monto del préstamo?</t>
  </si>
  <si>
    <t>¿Cuánto pagás por mes?</t>
  </si>
  <si>
    <t>¿Cuál es el saldo pendiente de la deuda?</t>
  </si>
  <si>
    <t>Tasa anual</t>
  </si>
  <si>
    <t xml:space="preserve">¿Cuál es el plazo en meses? </t>
  </si>
  <si>
    <t>¿Cuántos meses te faltan para terminar?</t>
  </si>
  <si>
    <t>Estado de operación</t>
  </si>
  <si>
    <t>Total deuda al final del plazo</t>
  </si>
  <si>
    <t>Colones</t>
  </si>
  <si>
    <t>Personal</t>
  </si>
  <si>
    <t xml:space="preserve">Al día </t>
  </si>
  <si>
    <t>Cobro judicial</t>
  </si>
  <si>
    <t>Notas y cálculos personales:</t>
  </si>
  <si>
    <t>¡Esta es tu situación actual financiera!</t>
  </si>
  <si>
    <t>Resultados sobre Ingreso Neto</t>
  </si>
  <si>
    <t>Presupuesto actual (resumen)</t>
  </si>
  <si>
    <t>Ahorro</t>
  </si>
  <si>
    <t>Gastos</t>
  </si>
  <si>
    <t>Estatus</t>
  </si>
  <si>
    <t>Rubro</t>
  </si>
  <si>
    <t>Total</t>
  </si>
  <si>
    <t>Pesos</t>
  </si>
  <si>
    <t xml:space="preserve">Ingreso Neto </t>
  </si>
  <si>
    <t>Rubros</t>
  </si>
  <si>
    <t>Montos</t>
  </si>
  <si>
    <t>Porcentajes</t>
  </si>
  <si>
    <t>Ingreso bruto</t>
  </si>
  <si>
    <t>Ahorros (sin asociación si aplica)</t>
  </si>
  <si>
    <t xml:space="preserve">Gasto </t>
  </si>
  <si>
    <t>Deuda total</t>
  </si>
  <si>
    <t>Ingreso Bruto</t>
  </si>
  <si>
    <t>Niñas y Niños</t>
  </si>
  <si>
    <t>Deuda</t>
  </si>
  <si>
    <t xml:space="preserve">Transporte </t>
  </si>
  <si>
    <t>Cuidado de Salud</t>
  </si>
  <si>
    <t>Cuidado Personal</t>
  </si>
  <si>
    <t>Entretenimiento</t>
  </si>
  <si>
    <t>Beneficiencia</t>
  </si>
  <si>
    <t>Totales</t>
  </si>
  <si>
    <t xml:space="preserve">       Ingreso Neto </t>
  </si>
  <si>
    <t>Balance</t>
  </si>
  <si>
    <t>La idea es que tengas un sobrante similar en cada quincena</t>
  </si>
  <si>
    <t>Referencia</t>
  </si>
  <si>
    <t>Enero</t>
  </si>
  <si>
    <t>Febrero</t>
  </si>
  <si>
    <t>Marzo</t>
  </si>
  <si>
    <t>Abril</t>
  </si>
  <si>
    <t>Mayo</t>
  </si>
  <si>
    <t>Junio</t>
  </si>
  <si>
    <t>Julio</t>
  </si>
  <si>
    <t>Agosto</t>
  </si>
  <si>
    <t>Setiembre</t>
  </si>
  <si>
    <t>Octubre</t>
  </si>
  <si>
    <t>Noviembre</t>
  </si>
  <si>
    <t>Diciembre</t>
  </si>
  <si>
    <t>Situación inicial de gastos</t>
  </si>
  <si>
    <t>Presupuestado</t>
  </si>
  <si>
    <t>Gasto real</t>
  </si>
  <si>
    <t>IMPUESTOS</t>
  </si>
  <si>
    <t>Impuestos</t>
  </si>
  <si>
    <t>Ahorros</t>
  </si>
  <si>
    <t>Deudas (Cuotas mensuales)</t>
  </si>
  <si>
    <t>Vida – Salud – Gastos medicos</t>
  </si>
  <si>
    <t>Casa</t>
  </si>
  <si>
    <t>Carro</t>
  </si>
  <si>
    <t>CCSS (10.50% Ingreso Bruto)</t>
  </si>
  <si>
    <t>Escolar y tarjetas</t>
  </si>
  <si>
    <t>Renta / Alquiler</t>
  </si>
  <si>
    <t>Hipoteca</t>
  </si>
  <si>
    <t>Impuestos territoriales</t>
  </si>
  <si>
    <t>Basura</t>
  </si>
  <si>
    <t>Teléfono cel 2</t>
  </si>
  <si>
    <t>Telefono cel 4</t>
  </si>
  <si>
    <t>Telefono cel 5</t>
  </si>
  <si>
    <t>Jardinero</t>
  </si>
  <si>
    <t>Servicio Doméstico</t>
  </si>
  <si>
    <t>Muebles</t>
  </si>
  <si>
    <t>Electrodomésticos</t>
  </si>
  <si>
    <t>Mantenimiento de vivienda</t>
  </si>
  <si>
    <t>Arreglos de vivienda</t>
  </si>
  <si>
    <t>Ferreteria</t>
  </si>
  <si>
    <t>Feria Agricultor</t>
  </si>
  <si>
    <t>Restaurantes familia</t>
  </si>
  <si>
    <t>Comida para llevar familia</t>
  </si>
  <si>
    <t>Comidas trabajo</t>
  </si>
  <si>
    <t>Comida escuela – colegio – u</t>
  </si>
  <si>
    <t>Utiles</t>
  </si>
  <si>
    <t>Buses</t>
  </si>
  <si>
    <t>Taxis</t>
  </si>
  <si>
    <t>Buseta escolar</t>
  </si>
  <si>
    <t>ESTILO</t>
  </si>
  <si>
    <t>Optica</t>
  </si>
  <si>
    <t>Terapias</t>
  </si>
  <si>
    <t>CUIDADO PERSONAL</t>
  </si>
  <si>
    <t>Club deportivo – Gimnacio</t>
  </si>
  <si>
    <t>ENTRETENIMIENTO 
Y
 DIVERSIÓN</t>
  </si>
  <si>
    <t xml:space="preserve">Cine </t>
  </si>
  <si>
    <t>Conciertos</t>
  </si>
  <si>
    <t>Membresias</t>
  </si>
  <si>
    <t>NEGOCIO PERSONAL</t>
  </si>
  <si>
    <t>Otros (alquiler, etc)</t>
  </si>
  <si>
    <t>Ayuda a familiares</t>
  </si>
  <si>
    <t>Total estimado de gastos (hoja de Gastos)</t>
  </si>
  <si>
    <t>Total Presupuestado Enero</t>
  </si>
  <si>
    <t>Total Gastado Enero</t>
  </si>
  <si>
    <t>Total Presupuestado Febrero</t>
  </si>
  <si>
    <t>Total Gastado Febrero</t>
  </si>
  <si>
    <t>Total Presupuestado Marzo</t>
  </si>
  <si>
    <t>Total Gastado 
Marzo</t>
  </si>
  <si>
    <t>Total Presupuestado Abril</t>
  </si>
  <si>
    <t>Total Gastado 
Abril</t>
  </si>
  <si>
    <t>Total Presupuestado Mayo</t>
  </si>
  <si>
    <t>Total Gastado 
Mayo</t>
  </si>
  <si>
    <t>Total Presupuestado Junio</t>
  </si>
  <si>
    <t>Total Gastado 
Junio</t>
  </si>
  <si>
    <t>Total Presupuestado Julio</t>
  </si>
  <si>
    <t>Total Gastado 
Julio</t>
  </si>
  <si>
    <t>Total Presupuestado Agosto</t>
  </si>
  <si>
    <t>Total Gastado Agosto</t>
  </si>
  <si>
    <t>Total Presupuestado Setiembre</t>
  </si>
  <si>
    <t>Total Gastado Setiembre</t>
  </si>
  <si>
    <t>Total Presupuestado Octubre</t>
  </si>
  <si>
    <t>Total Gastado Octubre</t>
  </si>
  <si>
    <t>Total Presupuestado Noviembre</t>
  </si>
  <si>
    <t>Total Gastado Noviembre</t>
  </si>
  <si>
    <t>Total Presupuestado Diciembre</t>
  </si>
  <si>
    <t>Total Gastado Diciembre</t>
  </si>
  <si>
    <t>Presupuesto Asignado</t>
  </si>
  <si>
    <t>Presupuesto Ejecutado</t>
  </si>
  <si>
    <t>Recomendaciones:</t>
  </si>
  <si>
    <t>Plan de ahorro y patrimonio</t>
  </si>
  <si>
    <t>Ahorros acumulados en Colones</t>
  </si>
  <si>
    <t>Estimación de Patrimonio en Colones</t>
  </si>
  <si>
    <t>¿Dónde?
Banco-Asoc - etc</t>
  </si>
  <si>
    <t xml:space="preserve">Monto </t>
  </si>
  <si>
    <t>Propósito</t>
  </si>
  <si>
    <t>Activos totales                          (lo que tengo)</t>
  </si>
  <si>
    <t>Activo</t>
  </si>
  <si>
    <t>Pasivo</t>
  </si>
  <si>
    <t>Patrimonio</t>
  </si>
  <si>
    <t>Asociación</t>
  </si>
  <si>
    <t>En caso de emergencia o desempleo</t>
  </si>
  <si>
    <t>Valor actual</t>
  </si>
  <si>
    <t>Fondo de pensión</t>
  </si>
  <si>
    <t>Para jubilación</t>
  </si>
  <si>
    <t>Vehículo</t>
  </si>
  <si>
    <t>Ahorro Asociación</t>
  </si>
  <si>
    <t>Inversiones</t>
  </si>
  <si>
    <t>Deuda personal</t>
  </si>
  <si>
    <t>Planificación de ahorros mensuales</t>
  </si>
  <si>
    <t>¿Dónde? Banco-Asoc - etc</t>
  </si>
  <si>
    <t>Cuota mensual</t>
  </si>
  <si>
    <t>Plazo</t>
  </si>
  <si>
    <t>Monto meta</t>
  </si>
  <si>
    <t>BacObjetivos</t>
  </si>
  <si>
    <t>Emergencia o desempleo</t>
  </si>
  <si>
    <t>Desempleo</t>
  </si>
  <si>
    <t>Pensión</t>
  </si>
  <si>
    <t>Estructura de un ahorro</t>
  </si>
  <si>
    <t xml:space="preserve">Su objetivo, su  sueño(s):estudio  (suyo, de su pareja, de sus hijos), vivienda propia, vacaciones, jubilación, pagar deudas, reparar la vivienda, iniciar un negocio propio, etc. Plantee aquí todas sus metas aunque sean a largo plazo o requieran de montos menores. </t>
  </si>
  <si>
    <t>Monto</t>
  </si>
  <si>
    <t xml:space="preserve">¿Cuánto necesito o cuánto me cuesta el logro de esa meta en dinero? El monto total. 
</t>
  </si>
  <si>
    <t>Cuota</t>
  </si>
  <si>
    <t>Se divide el “Monto requerido” para alcanzar la meta</t>
  </si>
  <si>
    <t xml:space="preserve">El número de meses en que se planifica lograr la meta. 
</t>
  </si>
  <si>
    <t>Entidad</t>
  </si>
  <si>
    <t xml:space="preserve">Dónde mantendrá sus ahorros ya que esto le indica cuantos intereses estará ganando. </t>
  </si>
  <si>
    <t>Calculadora de préstamos</t>
  </si>
  <si>
    <t>Objetivo:</t>
  </si>
  <si>
    <t xml:space="preserve">Te permite hacer estimaciones de oportunidades que se estén analizando para el futuro si se cuenta con el monto, la tasa y el plazo en meses. </t>
  </si>
  <si>
    <t xml:space="preserve">Además, comparar oportunidades, con esta herramienta se puede estimar la cantidad de intereses a pagar en las operaciones (existentes y futuras). </t>
  </si>
  <si>
    <t xml:space="preserve">Se puede evaluar el impacto de los pagos o abonos extraordinarios en los intereses a pagar y en plazo de las operaciones. </t>
  </si>
  <si>
    <t>Elejí el mes de inicio de deuda (desplegable)</t>
  </si>
  <si>
    <t>Detalle de intereses</t>
  </si>
  <si>
    <r>
      <rPr>
        <sz val="8"/>
        <color theme="0"/>
        <rFont val="Arial"/>
        <family val="2"/>
      </rPr>
      <t>Presione el ícono  
sobre la Columna "U" para desplegar la</t>
    </r>
    <r>
      <rPr>
        <b/>
        <sz val="8"/>
        <color theme="0"/>
        <rFont val="Arial"/>
        <family val="2"/>
      </rPr>
      <t xml:space="preserve"> Tabla de Amortización </t>
    </r>
  </si>
  <si>
    <t>Mes</t>
  </si>
  <si>
    <t>Año</t>
  </si>
  <si>
    <t>Intereses</t>
  </si>
  <si>
    <t>Abonos Extras</t>
  </si>
  <si>
    <t>Capital</t>
  </si>
  <si>
    <t>Plazo 360</t>
  </si>
  <si>
    <t>Valor de la deuda (inicial)</t>
  </si>
  <si>
    <t>Total a pagar al final del plazo</t>
  </si>
  <si>
    <t>Digitá el año de inicio de deuda</t>
  </si>
  <si>
    <t>Total de Intereses a pagar a final del plazo</t>
  </si>
  <si>
    <t>Meses plazo</t>
  </si>
  <si>
    <t>Intereses a pagar con Abonos</t>
  </si>
  <si>
    <t>Elejí la moneda (desplegable)</t>
  </si>
  <si>
    <t>Ahorro en Intereses no pagados</t>
  </si>
  <si>
    <t>Moneda</t>
  </si>
  <si>
    <t>Tipo de operación</t>
  </si>
  <si>
    <t>Estado</t>
  </si>
  <si>
    <t>Mes +1</t>
  </si>
  <si>
    <t>Hipotecario</t>
  </si>
  <si>
    <t>Dólares</t>
  </si>
  <si>
    <t>Prendario</t>
  </si>
  <si>
    <t>Atrasado</t>
  </si>
  <si>
    <t>Minimo</t>
  </si>
  <si>
    <t>Maximo</t>
  </si>
  <si>
    <t>Bases máximos</t>
  </si>
  <si>
    <t>Impuesto</t>
  </si>
  <si>
    <t>Tarjeta de Crédito</t>
  </si>
  <si>
    <t>Tramo 1</t>
  </si>
  <si>
    <t>Saldo Revolutivo</t>
  </si>
  <si>
    <t>Tramo 2</t>
  </si>
  <si>
    <t>Arreglo de Pago</t>
  </si>
  <si>
    <t>Tramo 3</t>
  </si>
  <si>
    <t>Tasa Cero</t>
  </si>
  <si>
    <t>Tramo 4</t>
  </si>
  <si>
    <t>Extrafinanciamiento</t>
  </si>
  <si>
    <t>Septiembre</t>
  </si>
  <si>
    <t>Monto total</t>
  </si>
  <si>
    <t>Columna1</t>
  </si>
  <si>
    <t>Recomendaciones Para la hoja de Control Presupuestario</t>
  </si>
  <si>
    <t>Revise con el mejor detalle posible sus rubros de gasto e identifique en ¿qué se excedió su gasto?. 
Defina si es una situación que es corregible lo antes posible y de ser así ¿cómo se puede corregir?. 
Si la situación específica no es corregible para el siguiente mes, identifique ¿qué otros rubros de gasto se pueden disminuir para el siguiente mes?. 
Identifique ¿de qué forma se cubrió esta diferencia?, identifique si ¿ha adquirido una nueva deuda o ha aumentado algún saldo de tarjeta para cubrir el faltante?.</t>
  </si>
  <si>
    <t xml:space="preserve">Verifique en sus cuentas de Banco este dinero efectivamente se visualiza.  
Con un excedente presupuestario puede considerar al menos 2 oportunidades: 
1-Asignar los fondos a un rubro de Ahorro para Imprevistos, o de Ahorro para atender periodos de Desempleo, o bien para fortalecer el financiamiento de algún proyecto específico. Asegúrese de registrar lo que corrobore como ahorro (excedente) en su detalle de ahorros para que sea visible. 
2-Aplicar este excedente en abono extraordinario a alguna cuenta de crédito que le permita ahorrar en intereses, salir en menos tiempo de la deuda, o disminuir la cuota siguiente. </t>
  </si>
  <si>
    <t>Tasa de Interes anual 1er período</t>
  </si>
  <si>
    <t>¿Tenés crédito fiscal por conyugue?</t>
  </si>
  <si>
    <t>¿Tenés crédito fiscal por hijos?</t>
  </si>
  <si>
    <t>Pensión Volunt. Complementaria (0.69%)</t>
  </si>
  <si>
    <t>Apoyo hijo</t>
  </si>
  <si>
    <t>¿Cantidad de hijos para crédito fiscal?</t>
  </si>
  <si>
    <t>Alquileres</t>
  </si>
  <si>
    <t>Guardería / niñera</t>
  </si>
  <si>
    <t>Psicólogo</t>
  </si>
  <si>
    <t>Al restarle los Pasivos a los Activos, el resultante es el Patrimonio de una persona.</t>
  </si>
  <si>
    <t>Suplementos alimenticios</t>
  </si>
  <si>
    <t>¿Tenés rebajo por Asociación?</t>
  </si>
  <si>
    <t>¿Tenés rebajo por Pensión Complementaria?</t>
  </si>
  <si>
    <t xml:space="preserve">Funerario </t>
  </si>
  <si>
    <t xml:space="preserve">Pérdida Robo y Fraude ( PRF) </t>
  </si>
  <si>
    <t>Teléfono casa / Internet</t>
  </si>
  <si>
    <t>Telefono cel 3</t>
  </si>
  <si>
    <t>Comida escuela – colegio – U.</t>
  </si>
  <si>
    <t xml:space="preserve">Ayuda a personas en condición de calle </t>
  </si>
  <si>
    <t># Cuota</t>
  </si>
  <si>
    <t>Ahorro Carreras Bici</t>
  </si>
  <si>
    <t xml:space="preserve">BAC Objetivo Chicago </t>
  </si>
  <si>
    <t>Gastos hormiga</t>
  </si>
  <si>
    <t>Combustible MOTO</t>
  </si>
  <si>
    <t>Netflix</t>
  </si>
  <si>
    <t>Spotfy</t>
  </si>
  <si>
    <t>ZOOM</t>
  </si>
  <si>
    <t xml:space="preserve">Uber </t>
  </si>
  <si>
    <t>No olvides revisar los comentarios de los encabezados de la tabla, y recuerda que en tu manual tienes una explicación mas detallada de la metodología SMART.</t>
  </si>
  <si>
    <t>Herramientas Finanzas Personales</t>
  </si>
  <si>
    <t>¿En que gastas tu dinero?</t>
  </si>
  <si>
    <t>Conoce tu situación de endeudamiento</t>
  </si>
  <si>
    <t>Controla tu presupuesto</t>
  </si>
  <si>
    <t>Ahorro mensual por 12 meses</t>
  </si>
  <si>
    <t>Ajustar el enganche para comprar mi medio de transporte propio (carro)</t>
  </si>
  <si>
    <t xml:space="preserve">12 meses a partir de este mes. </t>
  </si>
  <si>
    <t>¿Te retienen impuestos en tu trabajo?</t>
  </si>
  <si>
    <t>IGSS (4.83% Ingreso Bruto)</t>
  </si>
  <si>
    <t>Resultados en Quetzales</t>
  </si>
  <si>
    <t>Quetzales</t>
  </si>
  <si>
    <t>Totales en Quetzales</t>
  </si>
  <si>
    <t xml:space="preserve"> </t>
  </si>
  <si>
    <t>Fondo de jubilación</t>
  </si>
  <si>
    <t>Herramientas para toma de decisiones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</si>
</sst>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quot;* #,##0.00_-;\-&quot;Q&quot;* #,##0.00_-;_-&quot;Q&quot;* &quot;-&quot;??_-;_-@_-"/>
    <numFmt numFmtId="43" formatCode="_-* #,##0.00_-;\-* #,##0.00_-;_-* &quot;-&quot;??_-;_-@_-"/>
    <numFmt numFmtId="164" formatCode="_(* #,##0.00_);_(* \(#,##0.00\);_(* &quot;-&quot;??_);_(@_)"/>
    <numFmt numFmtId="165" formatCode="&quot;₡&quot;#,##0_);\(&quot;₡&quot;#,##0\)"/>
    <numFmt numFmtId="166" formatCode="_(&quot;₡&quot;* #,##0.00_);_(&quot;₡&quot;* \(#,##0.00\);_(&quot;₡&quot;* &quot;-&quot;??_);_(@_)"/>
    <numFmt numFmtId="167" formatCode="_(&quot;₡&quot;* #,##0_);_(&quot;₡&quot;* \(#,##0\);_(&quot;₡&quot;* &quot;-&quot;??_);_(@_)"/>
    <numFmt numFmtId="168" formatCode="[$¢-140A]\ #,##0;[Red]\-[$¢-140A]\ #,##0"/>
    <numFmt numFmtId="169" formatCode="_(* #,##0_);_(* \(#,##0\);_(* &quot;-&quot;??_);_(@_)"/>
    <numFmt numFmtId="170" formatCode="&quot;₡&quot;#,##0.00"/>
    <numFmt numFmtId="171" formatCode="&quot;₡&quot;#,##0"/>
    <numFmt numFmtId="172" formatCode="0.0%"/>
    <numFmt numFmtId="173" formatCode="_-[$Q-100A]* #,##0.00_-;\-[$Q-100A]* #,##0.00_-;_-[$Q-100A]* &quot;-&quot;??_-;_-@_-"/>
  </numFmts>
  <fonts count="68" x14ac:knownFonts="1">
    <font>
      <sz val="11"/>
      <color theme="1"/>
      <name val="Calibri"/>
      <family val="2"/>
      <scheme val="minor"/>
    </font>
    <font>
      <sz val="11"/>
      <color theme="1"/>
      <name val="Calibri"/>
      <family val="2"/>
      <scheme val="minor"/>
    </font>
    <font>
      <b/>
      <sz val="10"/>
      <name val="Arial"/>
      <family val="2"/>
    </font>
    <font>
      <u/>
      <sz val="10"/>
      <color theme="10"/>
      <name val="Arial"/>
      <family val="2"/>
    </font>
    <font>
      <u/>
      <sz val="10"/>
      <color rgb="FFC00000"/>
      <name val="Arial"/>
      <family val="2"/>
    </font>
    <font>
      <sz val="10"/>
      <color rgb="FFC00000"/>
      <name val="Arial"/>
      <family val="2"/>
    </font>
    <font>
      <b/>
      <sz val="9"/>
      <color theme="0"/>
      <name val="Arial"/>
      <family val="2"/>
    </font>
    <font>
      <sz val="9"/>
      <color theme="0"/>
      <name val="Arial"/>
      <family val="2"/>
    </font>
    <font>
      <sz val="9"/>
      <name val="Arial"/>
      <family val="2"/>
    </font>
    <font>
      <sz val="8"/>
      <name val="Arial"/>
      <family val="2"/>
    </font>
    <font>
      <b/>
      <sz val="8"/>
      <name val="Arial"/>
      <family val="2"/>
    </font>
    <font>
      <sz val="10"/>
      <color theme="0"/>
      <name val="Arial"/>
      <family val="2"/>
    </font>
    <font>
      <b/>
      <sz val="9"/>
      <name val="Arial"/>
      <family val="2"/>
    </font>
    <font>
      <b/>
      <sz val="8"/>
      <color theme="0"/>
      <name val="Arial"/>
      <family val="2"/>
    </font>
    <font>
      <b/>
      <sz val="9"/>
      <color indexed="81"/>
      <name val="Tahoma"/>
      <family val="2"/>
    </font>
    <font>
      <sz val="9"/>
      <color indexed="81"/>
      <name val="Tahoma"/>
      <family val="2"/>
    </font>
    <font>
      <sz val="8"/>
      <color theme="0"/>
      <name val="Arial"/>
      <family val="2"/>
    </font>
    <font>
      <sz val="9"/>
      <color theme="1"/>
      <name val="Calibri"/>
      <family val="2"/>
      <scheme val="minor"/>
    </font>
    <font>
      <sz val="10"/>
      <color theme="1"/>
      <name val="Calibri"/>
      <family val="2"/>
      <scheme val="minor"/>
    </font>
    <font>
      <sz val="10"/>
      <name val="Arial"/>
      <family val="2"/>
    </font>
    <font>
      <sz val="11"/>
      <name val="Arial"/>
      <family val="2"/>
    </font>
    <font>
      <b/>
      <sz val="10"/>
      <color theme="0"/>
      <name val="Arial"/>
      <family val="2"/>
    </font>
    <font>
      <sz val="12"/>
      <color theme="1"/>
      <name val="Calibri"/>
      <family val="2"/>
      <scheme val="minor"/>
    </font>
    <font>
      <b/>
      <sz val="9"/>
      <color theme="1"/>
      <name val="Arial"/>
      <family val="2"/>
    </font>
    <font>
      <b/>
      <sz val="9"/>
      <color theme="3" tint="-0.249977111117893"/>
      <name val="Arial"/>
      <family val="2"/>
    </font>
    <font>
      <sz val="9"/>
      <color theme="3" tint="-0.249977111117893"/>
      <name val="Arial"/>
      <family val="2"/>
    </font>
    <font>
      <b/>
      <sz val="11"/>
      <name val="Arial"/>
      <family val="2"/>
    </font>
    <font>
      <b/>
      <sz val="14"/>
      <color theme="1"/>
      <name val="Arial"/>
      <family val="2"/>
    </font>
    <font>
      <sz val="8"/>
      <color rgb="FF000000"/>
      <name val="Arial"/>
      <family val="2"/>
    </font>
    <font>
      <sz val="9"/>
      <color rgb="FF000000"/>
      <name val="Calibri"/>
      <family val="2"/>
    </font>
    <font>
      <b/>
      <u/>
      <sz val="12"/>
      <color theme="0"/>
      <name val="Arial"/>
      <family val="2"/>
    </font>
    <font>
      <b/>
      <sz val="11"/>
      <color theme="1"/>
      <name val="Arial"/>
      <family val="2"/>
    </font>
    <font>
      <b/>
      <sz val="11"/>
      <color theme="0" tint="-4.9989318521683403E-2"/>
      <name val="Arial"/>
      <family val="2"/>
    </font>
    <font>
      <b/>
      <sz val="12"/>
      <color theme="0"/>
      <name val="Arial"/>
      <family val="2"/>
    </font>
    <font>
      <b/>
      <sz val="12"/>
      <color rgb="FFFFC000"/>
      <name val="Arial"/>
      <family val="2"/>
    </font>
    <font>
      <u/>
      <sz val="10"/>
      <color theme="0"/>
      <name val="Arial"/>
      <family val="2"/>
    </font>
    <font>
      <sz val="9"/>
      <name val="Calibri"/>
      <family val="2"/>
      <scheme val="minor"/>
    </font>
    <font>
      <sz val="11"/>
      <color theme="0"/>
      <name val="Calibri"/>
      <family val="2"/>
      <scheme val="minor"/>
    </font>
    <font>
      <sz val="8"/>
      <color theme="1"/>
      <name val="Calibri"/>
      <family val="2"/>
      <scheme val="minor"/>
    </font>
    <font>
      <sz val="9"/>
      <color theme="1"/>
      <name val="Arial"/>
      <family val="2"/>
    </font>
    <font>
      <b/>
      <sz val="10"/>
      <color theme="1"/>
      <name val="Calibri"/>
      <family val="2"/>
      <scheme val="minor"/>
    </font>
    <font>
      <b/>
      <sz val="10"/>
      <color theme="0"/>
      <name val="Calibri"/>
      <family val="2"/>
      <scheme val="minor"/>
    </font>
    <font>
      <sz val="10"/>
      <color theme="0"/>
      <name val="Calibri"/>
      <family val="2"/>
      <scheme val="minor"/>
    </font>
    <font>
      <b/>
      <sz val="11"/>
      <color theme="0"/>
      <name val="Calibri"/>
      <family val="2"/>
      <scheme val="minor"/>
    </font>
    <font>
      <b/>
      <sz val="10"/>
      <color theme="1"/>
      <name val="Arial"/>
      <family val="2"/>
    </font>
    <font>
      <sz val="10"/>
      <color theme="1"/>
      <name val="Arial"/>
      <family val="2"/>
    </font>
    <font>
      <sz val="12"/>
      <color theme="0"/>
      <name val="Calibri"/>
      <family val="2"/>
      <scheme val="minor"/>
    </font>
    <font>
      <b/>
      <u/>
      <sz val="10"/>
      <color theme="0"/>
      <name val="Arial"/>
      <family val="2"/>
    </font>
    <font>
      <sz val="18"/>
      <color theme="3"/>
      <name val="Calibri Light"/>
      <family val="2"/>
      <scheme val="major"/>
    </font>
    <font>
      <b/>
      <sz val="12"/>
      <color theme="0"/>
      <name val="Calibri"/>
      <family val="2"/>
      <scheme val="minor"/>
    </font>
    <font>
      <b/>
      <sz val="11"/>
      <color theme="0"/>
      <name val="Arial"/>
      <family val="2"/>
    </font>
    <font>
      <sz val="9"/>
      <color theme="0"/>
      <name val="Calibri"/>
      <family val="2"/>
      <scheme val="minor"/>
    </font>
    <font>
      <sz val="14"/>
      <color theme="1"/>
      <name val="Calibri"/>
      <family val="2"/>
      <scheme val="minor"/>
    </font>
    <font>
      <b/>
      <sz val="14"/>
      <color rgb="FFFFC000"/>
      <name val="Arial"/>
      <family val="2"/>
    </font>
    <font>
      <sz val="8"/>
      <color theme="1"/>
      <name val="Arial"/>
      <family val="2"/>
    </font>
    <font>
      <sz val="10"/>
      <color theme="1"/>
      <name val="Calibri"/>
      <family val="2"/>
    </font>
    <font>
      <sz val="12"/>
      <color theme="3"/>
      <name val="Calibri"/>
      <family val="2"/>
      <scheme val="minor"/>
    </font>
    <font>
      <b/>
      <sz val="20"/>
      <color theme="0"/>
      <name val="Arial"/>
      <family val="2"/>
    </font>
    <font>
      <sz val="16"/>
      <color theme="1"/>
      <name val="Calibri"/>
      <family val="2"/>
      <scheme val="minor"/>
    </font>
    <font>
      <b/>
      <sz val="16"/>
      <color theme="0"/>
      <name val="Calibri"/>
      <family val="2"/>
      <scheme val="minor"/>
    </font>
    <font>
      <b/>
      <sz val="10"/>
      <color rgb="FF000000"/>
      <name val="Tahoma"/>
      <family val="2"/>
    </font>
    <font>
      <sz val="10"/>
      <color rgb="FF000000"/>
      <name val="Tahoma"/>
      <family val="2"/>
    </font>
    <font>
      <b/>
      <sz val="9"/>
      <name val="Calibri"/>
      <family val="2"/>
      <scheme val="minor"/>
    </font>
    <font>
      <b/>
      <sz val="16"/>
      <color theme="1"/>
      <name val="Calibri"/>
      <family val="2"/>
      <scheme val="minor"/>
    </font>
    <font>
      <b/>
      <sz val="12"/>
      <color theme="1"/>
      <name val="Arial"/>
      <family val="2"/>
    </font>
    <font>
      <sz val="11"/>
      <color theme="1"/>
      <name val="Arial"/>
      <family val="2"/>
    </font>
    <font>
      <sz val="18"/>
      <color theme="3"/>
      <name val="Arial"/>
      <family val="2"/>
    </font>
    <font>
      <sz val="16"/>
      <color theme="0"/>
      <name val="Arial"/>
      <family val="2"/>
    </font>
  </fonts>
  <fills count="22">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4.9989318521683403E-2"/>
        <bgColor indexed="27"/>
      </patternFill>
    </fill>
    <fill>
      <patternFill patternType="solid">
        <fgColor theme="0" tint="-0.499984740745262"/>
        <bgColor indexed="27"/>
      </patternFill>
    </fill>
    <fill>
      <patternFill patternType="solid">
        <fgColor rgb="FFC00000"/>
        <bgColor indexed="27"/>
      </patternFill>
    </fill>
    <fill>
      <patternFill patternType="solid">
        <fgColor theme="0" tint="-0.34998626667073579"/>
        <bgColor indexed="64"/>
      </patternFill>
    </fill>
    <fill>
      <patternFill patternType="solid">
        <fgColor theme="0" tint="-0.14999847407452621"/>
        <bgColor indexed="27"/>
      </patternFill>
    </fill>
    <fill>
      <patternFill patternType="solid">
        <fgColor theme="4" tint="-0.249977111117893"/>
        <bgColor indexed="64"/>
      </patternFill>
    </fill>
    <fill>
      <patternFill patternType="solid">
        <fgColor theme="1" tint="0.34998626667073579"/>
        <bgColor indexed="64"/>
      </patternFill>
    </fill>
    <fill>
      <patternFill patternType="solid">
        <fgColor rgb="FFE5022B"/>
        <bgColor indexed="64"/>
      </patternFill>
    </fill>
    <fill>
      <patternFill patternType="solid">
        <fgColor theme="1" tint="0.34998626667073579"/>
        <bgColor indexed="27"/>
      </patternFill>
    </fill>
    <fill>
      <patternFill patternType="solid">
        <fgColor theme="2"/>
        <bgColor indexed="64"/>
      </patternFill>
    </fill>
    <fill>
      <patternFill patternType="solid">
        <fgColor theme="1" tint="0.49998474074526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5" tint="0.39997558519241921"/>
        <bgColor indexed="27"/>
      </patternFill>
    </fill>
  </fills>
  <borders count="10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thin">
        <color indexed="64"/>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hair">
        <color indexed="8"/>
      </left>
      <right style="hair">
        <color indexed="8"/>
      </right>
      <top style="hair">
        <color indexed="8"/>
      </top>
      <bottom style="thin">
        <color indexed="64"/>
      </bottom>
      <diagonal/>
    </border>
    <border>
      <left style="thin">
        <color indexed="64"/>
      </left>
      <right style="hair">
        <color indexed="8"/>
      </right>
      <top/>
      <bottom style="thin">
        <color indexed="64"/>
      </bottom>
      <diagonal/>
    </border>
    <border>
      <left style="thin">
        <color indexed="64"/>
      </left>
      <right style="thin">
        <color indexed="64"/>
      </right>
      <top style="thin">
        <color indexed="64"/>
      </top>
      <bottom/>
      <diagonal/>
    </border>
    <border>
      <left/>
      <right style="hair">
        <color indexed="8"/>
      </right>
      <top style="thin">
        <color indexed="64"/>
      </top>
      <bottom style="hair">
        <color indexed="8"/>
      </bottom>
      <diagonal/>
    </border>
    <border>
      <left style="thin">
        <color indexed="64"/>
      </left>
      <right style="thin">
        <color indexed="64"/>
      </right>
      <top/>
      <bottom/>
      <diagonal/>
    </border>
    <border>
      <left/>
      <right style="hair">
        <color indexed="8"/>
      </right>
      <top style="hair">
        <color indexed="8"/>
      </top>
      <bottom style="hair">
        <color indexed="8"/>
      </bottom>
      <diagonal/>
    </border>
    <border>
      <left style="thin">
        <color indexed="64"/>
      </left>
      <right style="thin">
        <color indexed="64"/>
      </right>
      <top/>
      <bottom style="thin">
        <color indexed="64"/>
      </bottom>
      <diagonal/>
    </border>
    <border>
      <left/>
      <right style="hair">
        <color indexed="8"/>
      </right>
      <top style="hair">
        <color indexed="8"/>
      </top>
      <bottom style="thin">
        <color indexed="64"/>
      </bottom>
      <diagonal/>
    </border>
    <border>
      <left style="hair">
        <color indexed="8"/>
      </left>
      <right/>
      <top style="hair">
        <color indexed="8"/>
      </top>
      <bottom style="thin">
        <color indexed="64"/>
      </bottom>
      <diagonal/>
    </border>
    <border>
      <left style="hair">
        <color indexed="8"/>
      </left>
      <right/>
      <top style="thin">
        <color indexed="64"/>
      </top>
      <bottom style="hair">
        <color indexed="8"/>
      </bottom>
      <diagonal/>
    </border>
    <border>
      <left style="hair">
        <color indexed="8"/>
      </left>
      <right/>
      <top style="hair">
        <color indexed="8"/>
      </top>
      <bottom style="hair">
        <color indexed="8"/>
      </bottom>
      <diagonal/>
    </border>
    <border>
      <left style="thin">
        <color indexed="64"/>
      </left>
      <right style="hair">
        <color indexed="8"/>
      </right>
      <top style="thin">
        <color indexed="64"/>
      </top>
      <bottom style="hair">
        <color indexed="8"/>
      </bottom>
      <diagonal/>
    </border>
    <border>
      <left/>
      <right/>
      <top/>
      <bottom style="hair">
        <color indexed="8"/>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thin">
        <color rgb="FFE5022B"/>
      </left>
      <right/>
      <top/>
      <bottom/>
      <diagonal/>
    </border>
    <border>
      <left/>
      <right style="thin">
        <color rgb="FFE5022B"/>
      </right>
      <top/>
      <bottom/>
      <diagonal/>
    </border>
    <border>
      <left style="thin">
        <color rgb="FFE5022B"/>
      </left>
      <right/>
      <top style="thin">
        <color rgb="FFE5022B"/>
      </top>
      <bottom/>
      <diagonal/>
    </border>
    <border>
      <left/>
      <right/>
      <top style="thin">
        <color rgb="FFE5022B"/>
      </top>
      <bottom/>
      <diagonal/>
    </border>
    <border>
      <left/>
      <right style="thin">
        <color rgb="FFE5022B"/>
      </right>
      <top style="thin">
        <color rgb="FFE5022B"/>
      </top>
      <bottom/>
      <diagonal/>
    </border>
    <border>
      <left style="thin">
        <color rgb="FFE5022B"/>
      </left>
      <right/>
      <top/>
      <bottom style="thin">
        <color rgb="FFE5022B"/>
      </bottom>
      <diagonal/>
    </border>
    <border>
      <left/>
      <right/>
      <top/>
      <bottom style="thin">
        <color rgb="FFE5022B"/>
      </bottom>
      <diagonal/>
    </border>
    <border>
      <left/>
      <right style="thin">
        <color rgb="FFE5022B"/>
      </right>
      <top/>
      <bottom style="thin">
        <color rgb="FFE5022B"/>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8"/>
      </top>
      <bottom style="hair">
        <color indexed="8"/>
      </bottom>
      <diagonal/>
    </border>
    <border>
      <left style="hair">
        <color indexed="8"/>
      </left>
      <right/>
      <top style="hair">
        <color indexed="8"/>
      </top>
      <bottom/>
      <diagonal/>
    </border>
    <border>
      <left/>
      <right/>
      <top style="hair">
        <color indexed="8"/>
      </top>
      <bottom/>
      <diagonal/>
    </border>
    <border>
      <left style="thin">
        <color indexed="64"/>
      </left>
      <right/>
      <top style="hair">
        <color indexed="8"/>
      </top>
      <bottom style="thin">
        <color indexed="64"/>
      </bottom>
      <diagonal/>
    </border>
    <border>
      <left/>
      <right/>
      <top style="hair">
        <color indexed="8"/>
      </top>
      <bottom style="thin">
        <color indexed="64"/>
      </bottom>
      <diagonal/>
    </border>
    <border>
      <left style="hair">
        <color indexed="8"/>
      </left>
      <right style="thin">
        <color indexed="64"/>
      </right>
      <top/>
      <bottom style="thin">
        <color indexed="64"/>
      </bottom>
      <diagonal/>
    </border>
    <border>
      <left style="hair">
        <color indexed="8"/>
      </left>
      <right style="thin">
        <color indexed="64"/>
      </right>
      <top style="hair">
        <color indexed="8"/>
      </top>
      <bottom/>
      <diagonal/>
    </border>
    <border>
      <left style="hair">
        <color indexed="8"/>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8"/>
      </left>
      <right style="hair">
        <color indexed="8"/>
      </right>
      <top style="hair">
        <color indexed="8"/>
      </top>
      <bottom/>
      <diagonal/>
    </border>
    <border>
      <left style="hair">
        <color indexed="8"/>
      </left>
      <right style="hair">
        <color indexed="8"/>
      </right>
      <top style="thin">
        <color indexed="64"/>
      </top>
      <bottom/>
      <diagonal/>
    </border>
    <border>
      <left style="hair">
        <color indexed="8"/>
      </left>
      <right style="thin">
        <color indexed="64"/>
      </right>
      <top style="thin">
        <color indexed="64"/>
      </top>
      <bottom style="thin">
        <color indexed="64"/>
      </bottom>
      <diagonal/>
    </border>
    <border>
      <left style="hair">
        <color indexed="8"/>
      </left>
      <right style="thin">
        <color indexed="64"/>
      </right>
      <top style="hair">
        <color indexed="8"/>
      </top>
      <bottom style="thin">
        <color indexed="64"/>
      </bottom>
      <diagonal/>
    </border>
    <border>
      <left style="hair">
        <color indexed="8"/>
      </left>
      <right style="thin">
        <color indexed="64"/>
      </right>
      <top style="thin">
        <color indexed="64"/>
      </top>
      <bottom/>
      <diagonal/>
    </border>
    <border>
      <left style="thin">
        <color indexed="64"/>
      </left>
      <right style="hair">
        <color indexed="8"/>
      </right>
      <top style="hair">
        <color indexed="8"/>
      </top>
      <bottom style="hair">
        <color indexed="8"/>
      </bottom>
      <diagonal/>
    </border>
    <border>
      <left style="thin">
        <color indexed="64"/>
      </left>
      <right style="hair">
        <color indexed="8"/>
      </right>
      <top style="hair">
        <color indexed="8"/>
      </top>
      <bottom style="thin">
        <color indexed="64"/>
      </bottom>
      <diagonal/>
    </border>
    <border>
      <left/>
      <right style="thin">
        <color indexed="64"/>
      </right>
      <top/>
      <bottom style="hair">
        <color indexed="64"/>
      </bottom>
      <diagonal/>
    </border>
    <border>
      <left style="hair">
        <color indexed="8"/>
      </left>
      <right/>
      <top/>
      <bottom style="hair">
        <color indexed="8"/>
      </bottom>
      <diagonal/>
    </border>
    <border>
      <left style="hair">
        <color indexed="8"/>
      </left>
      <right style="hair">
        <color indexed="8"/>
      </right>
      <top/>
      <bottom style="thin">
        <color indexed="64"/>
      </bottom>
      <diagonal/>
    </border>
    <border>
      <left style="hair">
        <color indexed="8"/>
      </left>
      <right style="hair">
        <color indexed="8"/>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
      <left/>
      <right style="hair">
        <color indexed="8"/>
      </right>
      <top style="hair">
        <color indexed="8"/>
      </top>
      <bottom/>
      <diagonal/>
    </border>
    <border>
      <left style="hair">
        <color indexed="64"/>
      </left>
      <right style="hair">
        <color indexed="64"/>
      </right>
      <top style="thin">
        <color indexed="64"/>
      </top>
      <bottom/>
      <diagonal/>
    </border>
    <border>
      <left/>
      <right style="hair">
        <color indexed="8"/>
      </right>
      <top/>
      <bottom style="thin">
        <color indexed="64"/>
      </bottom>
      <diagonal/>
    </border>
    <border>
      <left style="hair">
        <color indexed="8"/>
      </left>
      <right/>
      <top/>
      <bottom style="thin">
        <color indexed="64"/>
      </bottom>
      <diagonal/>
    </border>
    <border>
      <left style="hair">
        <color indexed="8"/>
      </left>
      <right style="thin">
        <color indexed="8"/>
      </right>
      <top/>
      <bottom/>
      <diagonal/>
    </border>
    <border>
      <left/>
      <right style="hair">
        <color indexed="8"/>
      </right>
      <top style="thin">
        <color indexed="64"/>
      </top>
      <bottom style="thin">
        <color indexed="64"/>
      </bottom>
      <diagonal/>
    </border>
    <border>
      <left/>
      <right style="hair">
        <color indexed="8"/>
      </right>
      <top/>
      <bottom/>
      <diagonal/>
    </border>
    <border>
      <left style="hair">
        <color indexed="8"/>
      </left>
      <right style="hair">
        <color indexed="8"/>
      </right>
      <top/>
      <bottom/>
      <diagonal/>
    </border>
    <border>
      <left style="thin">
        <color indexed="64"/>
      </left>
      <right style="hair">
        <color indexed="8"/>
      </right>
      <top style="thin">
        <color indexed="64"/>
      </top>
      <bottom style="thin">
        <color indexed="64"/>
      </bottom>
      <diagonal/>
    </border>
    <border>
      <left style="thin">
        <color indexed="64"/>
      </left>
      <right style="hair">
        <color indexed="8"/>
      </right>
      <top/>
      <bottom style="hair">
        <color indexed="8"/>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8"/>
      </left>
      <right style="hair">
        <color indexed="64"/>
      </right>
      <top/>
      <bottom style="thin">
        <color indexed="64"/>
      </bottom>
      <diagonal/>
    </border>
    <border>
      <left/>
      <right style="hair">
        <color indexed="8"/>
      </right>
      <top style="hair">
        <color indexed="8"/>
      </top>
      <bottom style="hair">
        <color indexed="64"/>
      </bottom>
      <diagonal/>
    </border>
    <border>
      <left style="hair">
        <color indexed="8"/>
      </left>
      <right style="hair">
        <color indexed="64"/>
      </right>
      <top style="hair">
        <color indexed="8"/>
      </top>
      <bottom style="hair">
        <color indexed="64"/>
      </bottom>
      <diagonal/>
    </border>
    <border>
      <left/>
      <right style="thin">
        <color indexed="64"/>
      </right>
      <top style="hair">
        <color indexed="64"/>
      </top>
      <bottom style="hair">
        <color indexed="64"/>
      </bottom>
      <diagonal/>
    </border>
    <border>
      <left/>
      <right style="hair">
        <color indexed="8"/>
      </right>
      <top style="hair">
        <color indexed="64"/>
      </top>
      <bottom style="hair">
        <color indexed="64"/>
      </bottom>
      <diagonal/>
    </border>
    <border>
      <left style="hair">
        <color indexed="8"/>
      </left>
      <right style="hair">
        <color indexed="64"/>
      </right>
      <top style="hair">
        <color indexed="64"/>
      </top>
      <bottom style="hair">
        <color indexed="64"/>
      </bottom>
      <diagonal/>
    </border>
    <border>
      <left style="thick">
        <color theme="3" tint="0.79998168889431442"/>
      </left>
      <right/>
      <top style="thick">
        <color theme="3" tint="0.79998168889431442"/>
      </top>
      <bottom style="hair">
        <color indexed="8"/>
      </bottom>
      <diagonal/>
    </border>
    <border>
      <left/>
      <right/>
      <top style="thick">
        <color theme="3" tint="0.79998168889431442"/>
      </top>
      <bottom style="hair">
        <color indexed="8"/>
      </bottom>
      <diagonal/>
    </border>
    <border>
      <left/>
      <right style="thick">
        <color theme="3" tint="0.79998168889431442"/>
      </right>
      <top style="thick">
        <color theme="3" tint="0.79998168889431442"/>
      </top>
      <bottom style="hair">
        <color indexed="8"/>
      </bottom>
      <diagonal/>
    </border>
    <border>
      <left style="thick">
        <color theme="3" tint="0.79998168889431442"/>
      </left>
      <right/>
      <top style="hair">
        <color indexed="8"/>
      </top>
      <bottom/>
      <diagonal/>
    </border>
    <border>
      <left style="hair">
        <color indexed="8"/>
      </left>
      <right style="thick">
        <color theme="3" tint="0.79998168889431442"/>
      </right>
      <top style="hair">
        <color indexed="8"/>
      </top>
      <bottom/>
      <diagonal/>
    </border>
    <border>
      <left style="thick">
        <color theme="3" tint="0.79998168889431442"/>
      </left>
      <right style="hair">
        <color indexed="8"/>
      </right>
      <top style="thin">
        <color indexed="64"/>
      </top>
      <bottom/>
      <diagonal/>
    </border>
    <border>
      <left style="hair">
        <color indexed="8"/>
      </left>
      <right style="thick">
        <color theme="3" tint="0.79998168889431442"/>
      </right>
      <top style="thin">
        <color indexed="64"/>
      </top>
      <bottom/>
      <diagonal/>
    </border>
    <border>
      <left style="thick">
        <color theme="3" tint="0.79998168889431442"/>
      </left>
      <right style="hair">
        <color indexed="8"/>
      </right>
      <top/>
      <bottom style="thin">
        <color indexed="64"/>
      </bottom>
      <diagonal/>
    </border>
    <border>
      <left style="hair">
        <color indexed="8"/>
      </left>
      <right style="thick">
        <color theme="3" tint="0.79998168889431442"/>
      </right>
      <top/>
      <bottom style="thin">
        <color indexed="64"/>
      </bottom>
      <diagonal/>
    </border>
    <border>
      <left style="thick">
        <color theme="3" tint="0.79998168889431442"/>
      </left>
      <right/>
      <top/>
      <bottom/>
      <diagonal/>
    </border>
    <border>
      <left style="hair">
        <color indexed="8"/>
      </left>
      <right style="thick">
        <color theme="3" tint="0.79998168889431442"/>
      </right>
      <top/>
      <bottom style="hair">
        <color indexed="8"/>
      </bottom>
      <diagonal/>
    </border>
    <border>
      <left style="thick">
        <color theme="3" tint="0.79998168889431442"/>
      </left>
      <right/>
      <top style="thin">
        <color indexed="64"/>
      </top>
      <bottom style="thin">
        <color indexed="64"/>
      </bottom>
      <diagonal/>
    </border>
    <border>
      <left style="hair">
        <color indexed="8"/>
      </left>
      <right style="thick">
        <color theme="3" tint="0.79998168889431442"/>
      </right>
      <top style="thin">
        <color indexed="64"/>
      </top>
      <bottom style="thin">
        <color indexed="64"/>
      </bottom>
      <diagonal/>
    </border>
    <border>
      <left style="thick">
        <color theme="3" tint="0.79998168889431442"/>
      </left>
      <right/>
      <top/>
      <bottom style="thick">
        <color theme="3" tint="0.79998168889431442"/>
      </bottom>
      <diagonal/>
    </border>
    <border>
      <left style="hair">
        <color indexed="8"/>
      </left>
      <right style="hair">
        <color indexed="8"/>
      </right>
      <top/>
      <bottom style="thick">
        <color theme="3" tint="0.79998168889431442"/>
      </bottom>
      <diagonal/>
    </border>
    <border>
      <left style="hair">
        <color indexed="8"/>
      </left>
      <right style="thick">
        <color theme="3" tint="0.79998168889431442"/>
      </right>
      <top/>
      <bottom style="thick">
        <color theme="3" tint="0.79998168889431442"/>
      </bottom>
      <diagonal/>
    </border>
    <border>
      <left style="hair">
        <color indexed="8"/>
      </left>
      <right style="thin">
        <color indexed="8"/>
      </right>
      <top style="thin">
        <color indexed="64"/>
      </top>
      <bottom/>
      <diagonal/>
    </border>
    <border>
      <left style="hair">
        <color indexed="8"/>
      </left>
      <right style="thin">
        <color indexed="8"/>
      </right>
      <top/>
      <bottom style="thin">
        <color indexed="8"/>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8"/>
      </right>
      <top style="hair">
        <color indexed="8"/>
      </top>
      <bottom style="thin">
        <color indexed="8"/>
      </bottom>
      <diagonal/>
    </border>
  </borders>
  <cellStyleXfs count="9">
    <xf numFmtId="0" fontId="0" fillId="0" borderId="0"/>
    <xf numFmtId="164"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9" fillId="0" borderId="0"/>
    <xf numFmtId="166" fontId="19" fillId="0" borderId="0" applyFill="0" applyBorder="0" applyAlignment="0" applyProtection="0"/>
    <xf numFmtId="9" fontId="19" fillId="0" borderId="0" applyFill="0" applyBorder="0" applyAlignment="0" applyProtection="0"/>
    <xf numFmtId="0" fontId="48" fillId="0" borderId="0" applyNumberFormat="0" applyFill="0" applyBorder="0" applyAlignment="0" applyProtection="0"/>
  </cellStyleXfs>
  <cellXfs count="602">
    <xf numFmtId="0" fontId="0" fillId="0" borderId="0" xfId="0"/>
    <xf numFmtId="0" fontId="8" fillId="0" borderId="0" xfId="0" applyFont="1" applyProtection="1">
      <protection locked="0"/>
    </xf>
    <xf numFmtId="0" fontId="9" fillId="0" borderId="0" xfId="0" applyFont="1" applyProtection="1">
      <protection locked="0"/>
    </xf>
    <xf numFmtId="0" fontId="8" fillId="0" borderId="0" xfId="0" applyFont="1" applyAlignment="1" applyProtection="1">
      <alignment vertical="top"/>
      <protection locked="0"/>
    </xf>
    <xf numFmtId="0" fontId="8" fillId="0" borderId="0" xfId="0" applyFont="1" applyAlignment="1" applyProtection="1">
      <alignment horizontal="left" vertical="top" wrapText="1"/>
      <protection locked="0"/>
    </xf>
    <xf numFmtId="0" fontId="8" fillId="0" borderId="0" xfId="0" applyFont="1" applyAlignment="1" applyProtection="1">
      <alignment vertical="top" wrapText="1"/>
      <protection locked="0"/>
    </xf>
    <xf numFmtId="0" fontId="9" fillId="0" borderId="0" xfId="0" applyFont="1" applyAlignment="1" applyProtection="1">
      <alignment vertical="top"/>
      <protection locked="0"/>
    </xf>
    <xf numFmtId="0" fontId="9" fillId="0" borderId="0" xfId="0" applyFont="1" applyAlignment="1" applyProtection="1">
      <alignment horizontal="center" vertical="top" wrapText="1"/>
      <protection locked="0"/>
    </xf>
    <xf numFmtId="0" fontId="9" fillId="0" borderId="0" xfId="0" applyFont="1" applyAlignment="1" applyProtection="1">
      <alignment vertical="top" wrapText="1"/>
      <protection locked="0"/>
    </xf>
    <xf numFmtId="0" fontId="9" fillId="0" borderId="0" xfId="0" applyFont="1" applyAlignment="1" applyProtection="1">
      <alignment horizontal="left" vertical="top" wrapText="1"/>
      <protection locked="0"/>
    </xf>
    <xf numFmtId="0" fontId="9" fillId="0" borderId="0" xfId="0" applyFont="1" applyAlignment="1" applyProtection="1">
      <alignment vertical="center"/>
      <protection locked="0"/>
    </xf>
    <xf numFmtId="0" fontId="10" fillId="0" borderId="0" xfId="0" applyFont="1" applyAlignment="1" applyProtection="1">
      <alignment horizontal="left" vertical="top" wrapText="1"/>
      <protection locked="0"/>
    </xf>
    <xf numFmtId="0" fontId="9" fillId="0" borderId="0" xfId="0" applyFont="1" applyAlignment="1" applyProtection="1">
      <alignment horizontal="left" vertical="top"/>
      <protection locked="0"/>
    </xf>
    <xf numFmtId="164" fontId="9" fillId="0" borderId="0" xfId="1" applyFont="1" applyProtection="1">
      <protection locked="0"/>
    </xf>
    <xf numFmtId="164" fontId="8" fillId="0" borderId="0" xfId="1" applyFont="1" applyProtection="1">
      <protection locked="0"/>
    </xf>
    <xf numFmtId="9" fontId="27" fillId="3" borderId="0" xfId="3" applyFont="1" applyFill="1" applyBorder="1" applyAlignment="1" applyProtection="1">
      <alignment horizontal="center" vertical="center"/>
      <protection locked="0"/>
    </xf>
    <xf numFmtId="0" fontId="12" fillId="0" borderId="0" xfId="0" applyFont="1" applyAlignment="1" applyProtection="1">
      <alignment wrapText="1"/>
      <protection locked="0"/>
    </xf>
    <xf numFmtId="0" fontId="28" fillId="0" borderId="0" xfId="0" applyFont="1" applyAlignment="1" applyProtection="1">
      <alignment vertical="top" wrapText="1"/>
      <protection locked="0"/>
    </xf>
    <xf numFmtId="0" fontId="25" fillId="0" borderId="0" xfId="0" applyFont="1" applyAlignment="1" applyProtection="1">
      <alignment horizontal="left" vertical="top" wrapText="1"/>
      <protection locked="0"/>
    </xf>
    <xf numFmtId="0" fontId="12" fillId="3" borderId="0" xfId="0" applyFont="1" applyFill="1" applyAlignment="1" applyProtection="1">
      <alignment wrapText="1"/>
      <protection locked="0"/>
    </xf>
    <xf numFmtId="0" fontId="8" fillId="3" borderId="0" xfId="0" applyFont="1" applyFill="1" applyProtection="1">
      <protection locked="0"/>
    </xf>
    <xf numFmtId="0" fontId="21" fillId="3" borderId="0" xfId="0" applyFont="1" applyFill="1" applyProtection="1">
      <protection locked="0"/>
    </xf>
    <xf numFmtId="0" fontId="12" fillId="0" borderId="0" xfId="0" applyFont="1" applyProtection="1">
      <protection locked="0"/>
    </xf>
    <xf numFmtId="0" fontId="33" fillId="6" borderId="0" xfId="0" applyFont="1" applyFill="1" applyAlignment="1" applyProtection="1">
      <alignment vertical="center"/>
      <protection locked="0"/>
    </xf>
    <xf numFmtId="0" fontId="22" fillId="6" borderId="0" xfId="0" applyFont="1" applyFill="1" applyProtection="1">
      <protection locked="0"/>
    </xf>
    <xf numFmtId="0" fontId="36" fillId="3" borderId="0" xfId="0" applyFont="1" applyFill="1"/>
    <xf numFmtId="0" fontId="8" fillId="3" borderId="0" xfId="0" applyFont="1" applyFill="1" applyAlignment="1">
      <alignment horizontal="left" vertical="center"/>
    </xf>
    <xf numFmtId="0" fontId="8" fillId="3" borderId="0" xfId="0" applyFont="1" applyFill="1" applyAlignment="1">
      <alignment horizontal="left" vertical="top"/>
    </xf>
    <xf numFmtId="0" fontId="8" fillId="3" borderId="0" xfId="0" applyFont="1" applyFill="1"/>
    <xf numFmtId="169" fontId="8" fillId="3" borderId="0" xfId="1" applyNumberFormat="1" applyFont="1" applyFill="1" applyBorder="1" applyAlignment="1">
      <alignment horizontal="center"/>
    </xf>
    <xf numFmtId="164" fontId="36" fillId="3" borderId="0" xfId="1" applyFont="1" applyFill="1" applyBorder="1"/>
    <xf numFmtId="9" fontId="36" fillId="3" borderId="0" xfId="0" applyNumberFormat="1" applyFont="1" applyFill="1"/>
    <xf numFmtId="0" fontId="19" fillId="0" borderId="0" xfId="0" applyFont="1" applyProtection="1">
      <protection locked="0"/>
    </xf>
    <xf numFmtId="0" fontId="18" fillId="0" borderId="0" xfId="0" applyFont="1" applyProtection="1">
      <protection locked="0"/>
    </xf>
    <xf numFmtId="0" fontId="0" fillId="0" borderId="0" xfId="0" applyProtection="1">
      <protection locked="0"/>
    </xf>
    <xf numFmtId="0" fontId="19" fillId="0" borderId="0" xfId="0" applyFont="1" applyAlignment="1" applyProtection="1">
      <alignment vertical="center" wrapText="1"/>
      <protection locked="0"/>
    </xf>
    <xf numFmtId="0" fontId="10" fillId="0" borderId="0" xfId="0" applyFont="1" applyProtection="1">
      <protection locked="0"/>
    </xf>
    <xf numFmtId="0" fontId="9" fillId="0" borderId="0" xfId="0" applyFont="1" applyAlignment="1" applyProtection="1">
      <alignment horizontal="center" vertical="center"/>
      <protection locked="0"/>
    </xf>
    <xf numFmtId="9" fontId="22" fillId="6" borderId="0" xfId="0" applyNumberFormat="1" applyFont="1" applyFill="1" applyProtection="1">
      <protection locked="0"/>
    </xf>
    <xf numFmtId="0" fontId="19" fillId="6" borderId="14" xfId="5" applyFill="1" applyBorder="1" applyAlignment="1">
      <alignment vertical="top"/>
    </xf>
    <xf numFmtId="171" fontId="19" fillId="0" borderId="16" xfId="2" applyNumberFormat="1" applyFont="1" applyBorder="1" applyAlignment="1" applyProtection="1">
      <alignment horizontal="right" vertical="top"/>
      <protection locked="0"/>
    </xf>
    <xf numFmtId="171" fontId="19" fillId="0" borderId="24" xfId="2" applyNumberFormat="1" applyFont="1" applyBorder="1" applyAlignment="1" applyProtection="1">
      <alignment horizontal="right" vertical="top"/>
      <protection locked="0"/>
    </xf>
    <xf numFmtId="171" fontId="19" fillId="0" borderId="13" xfId="2" applyNumberFormat="1" applyFont="1" applyBorder="1" applyAlignment="1" applyProtection="1">
      <alignment horizontal="right" vertical="top"/>
      <protection locked="0"/>
    </xf>
    <xf numFmtId="171" fontId="19" fillId="0" borderId="25" xfId="2" applyNumberFormat="1" applyFont="1" applyBorder="1" applyAlignment="1" applyProtection="1">
      <alignment horizontal="right" vertical="top"/>
      <protection locked="0"/>
    </xf>
    <xf numFmtId="171" fontId="19" fillId="0" borderId="14" xfId="2" applyNumberFormat="1" applyFont="1" applyBorder="1" applyAlignment="1" applyProtection="1">
      <alignment horizontal="right" vertical="top"/>
      <protection locked="0"/>
    </xf>
    <xf numFmtId="171" fontId="19" fillId="0" borderId="26" xfId="2" applyNumberFormat="1" applyFont="1" applyBorder="1" applyAlignment="1" applyProtection="1">
      <alignment horizontal="right" vertical="top"/>
      <protection locked="0"/>
    </xf>
    <xf numFmtId="169" fontId="9" fillId="0" borderId="0" xfId="0" applyNumberFormat="1" applyFont="1" applyProtection="1">
      <protection locked="0"/>
    </xf>
    <xf numFmtId="0" fontId="46" fillId="6" borderId="0" xfId="0" applyFont="1" applyFill="1" applyProtection="1">
      <protection locked="0"/>
    </xf>
    <xf numFmtId="0" fontId="8" fillId="15" borderId="0" xfId="0" applyFont="1" applyFill="1" applyAlignment="1" applyProtection="1">
      <alignment vertical="center"/>
      <protection locked="0"/>
    </xf>
    <xf numFmtId="0" fontId="6" fillId="15" borderId="0" xfId="0" applyFont="1" applyFill="1" applyAlignment="1" applyProtection="1">
      <alignment vertical="center"/>
      <protection locked="0"/>
    </xf>
    <xf numFmtId="0" fontId="8" fillId="15" borderId="0" xfId="0" applyFont="1" applyFill="1" applyAlignment="1" applyProtection="1">
      <alignment vertical="top"/>
      <protection locked="0"/>
    </xf>
    <xf numFmtId="0" fontId="6" fillId="15" borderId="7" xfId="0" applyFont="1" applyFill="1" applyBorder="1" applyAlignment="1" applyProtection="1">
      <alignment vertical="center"/>
      <protection locked="0"/>
    </xf>
    <xf numFmtId="0" fontId="8" fillId="15" borderId="7" xfId="0" applyFont="1" applyFill="1" applyBorder="1" applyAlignment="1" applyProtection="1">
      <alignment vertical="center"/>
      <protection locked="0"/>
    </xf>
    <xf numFmtId="0" fontId="22" fillId="15" borderId="0" xfId="0" applyFont="1" applyFill="1" applyProtection="1">
      <protection locked="0"/>
    </xf>
    <xf numFmtId="164" fontId="9" fillId="0" borderId="0" xfId="1" applyFont="1" applyAlignment="1" applyProtection="1">
      <protection locked="0"/>
    </xf>
    <xf numFmtId="0" fontId="2" fillId="0" borderId="0" xfId="0" applyFont="1" applyAlignment="1">
      <alignment horizontal="center" vertical="center" wrapText="1"/>
    </xf>
    <xf numFmtId="0" fontId="4" fillId="2" borderId="0" xfId="4" quotePrefix="1" applyFont="1" applyFill="1" applyAlignment="1" applyProtection="1">
      <alignment vertical="center"/>
    </xf>
    <xf numFmtId="0" fontId="4" fillId="2" borderId="0" xfId="4" applyFont="1" applyFill="1" applyAlignment="1" applyProtection="1">
      <alignment vertical="center"/>
    </xf>
    <xf numFmtId="0" fontId="19" fillId="3" borderId="0" xfId="4" applyFont="1" applyFill="1" applyAlignment="1" applyProtection="1">
      <alignment horizontal="left" vertical="center"/>
    </xf>
    <xf numFmtId="0" fontId="5" fillId="0" borderId="0" xfId="0" applyFont="1" applyAlignment="1">
      <alignment vertical="center"/>
    </xf>
    <xf numFmtId="0" fontId="0" fillId="0" borderId="0" xfId="0" applyAlignment="1">
      <alignment vertical="center"/>
    </xf>
    <xf numFmtId="0" fontId="37" fillId="15" borderId="22" xfId="0" applyFont="1" applyFill="1" applyBorder="1" applyAlignment="1" applyProtection="1">
      <alignment horizontal="center" vertical="center" wrapText="1"/>
      <protection locked="0"/>
    </xf>
    <xf numFmtId="0" fontId="9" fillId="0" borderId="0" xfId="0" applyFont="1"/>
    <xf numFmtId="0" fontId="9" fillId="0" borderId="12" xfId="0" applyFont="1" applyBorder="1" applyProtection="1">
      <protection locked="0"/>
    </xf>
    <xf numFmtId="0" fontId="52" fillId="6" borderId="0" xfId="0" applyFont="1" applyFill="1" applyProtection="1">
      <protection locked="0"/>
    </xf>
    <xf numFmtId="9" fontId="34" fillId="6" borderId="0" xfId="0" applyNumberFormat="1" applyFont="1" applyFill="1" applyAlignment="1" applyProtection="1">
      <alignment horizontal="center" vertical="center"/>
      <protection locked="0"/>
    </xf>
    <xf numFmtId="9" fontId="34" fillId="6" borderId="0" xfId="0" applyNumberFormat="1" applyFont="1" applyFill="1" applyAlignment="1" applyProtection="1">
      <alignment vertical="center"/>
      <protection locked="0"/>
    </xf>
    <xf numFmtId="0" fontId="18" fillId="15" borderId="0" xfId="0" applyFont="1" applyFill="1" applyAlignment="1" applyProtection="1">
      <alignment horizontal="left"/>
      <protection locked="0"/>
    </xf>
    <xf numFmtId="0" fontId="38" fillId="0" borderId="0" xfId="0" applyFont="1" applyAlignment="1" applyProtection="1">
      <alignment horizontal="center"/>
      <protection locked="0"/>
    </xf>
    <xf numFmtId="0" fontId="40" fillId="0" borderId="0" xfId="0" applyFont="1" applyAlignment="1" applyProtection="1">
      <alignment horizontal="center"/>
      <protection locked="0"/>
    </xf>
    <xf numFmtId="171" fontId="40" fillId="0" borderId="0" xfId="0" applyNumberFormat="1" applyFont="1" applyAlignment="1" applyProtection="1">
      <alignment horizontal="center"/>
      <protection locked="0"/>
    </xf>
    <xf numFmtId="0" fontId="40" fillId="0" borderId="0" xfId="0" applyFont="1" applyProtection="1">
      <protection locked="0"/>
    </xf>
    <xf numFmtId="171" fontId="40" fillId="0" borderId="0" xfId="0" applyNumberFormat="1" applyFont="1" applyAlignment="1" applyProtection="1">
      <alignment horizontal="right"/>
      <protection locked="0"/>
    </xf>
    <xf numFmtId="171" fontId="40" fillId="0" borderId="0" xfId="0" applyNumberFormat="1" applyFont="1" applyProtection="1">
      <protection locked="0"/>
    </xf>
    <xf numFmtId="171" fontId="18" fillId="0" borderId="0" xfId="0" applyNumberFormat="1" applyFont="1" applyAlignment="1" applyProtection="1">
      <alignment horizontal="right"/>
      <protection locked="0"/>
    </xf>
    <xf numFmtId="171" fontId="18" fillId="0" borderId="0" xfId="0" applyNumberFormat="1" applyFont="1" applyProtection="1">
      <protection locked="0"/>
    </xf>
    <xf numFmtId="0" fontId="42" fillId="0" borderId="0" xfId="0" applyFont="1" applyProtection="1">
      <protection locked="0"/>
    </xf>
    <xf numFmtId="167" fontId="44" fillId="0" borderId="12" xfId="0" applyNumberFormat="1" applyFont="1" applyBorder="1" applyAlignment="1">
      <alignment horizontal="left" vertical="center"/>
    </xf>
    <xf numFmtId="171" fontId="40" fillId="0" borderId="12" xfId="0" applyNumberFormat="1" applyFont="1" applyBorder="1" applyAlignment="1">
      <alignment horizontal="right"/>
    </xf>
    <xf numFmtId="171" fontId="40" fillId="6" borderId="0" xfId="0" applyNumberFormat="1" applyFont="1" applyFill="1" applyAlignment="1">
      <alignment horizontal="right"/>
    </xf>
    <xf numFmtId="0" fontId="54" fillId="0" borderId="0" xfId="0" applyFont="1" applyAlignment="1" applyProtection="1">
      <alignment horizontal="center" vertical="center"/>
      <protection locked="0"/>
    </xf>
    <xf numFmtId="171" fontId="54" fillId="0" borderId="12" xfId="0" applyNumberFormat="1" applyFont="1" applyBorder="1" applyAlignment="1" applyProtection="1">
      <alignment horizontal="center" vertical="center" wrapText="1"/>
      <protection locked="0"/>
    </xf>
    <xf numFmtId="0" fontId="19" fillId="6" borderId="13" xfId="5" applyFill="1" applyBorder="1" applyAlignment="1">
      <alignment vertical="top"/>
    </xf>
    <xf numFmtId="0" fontId="40" fillId="6" borderId="0" xfId="0" applyFont="1" applyFill="1"/>
    <xf numFmtId="0" fontId="40" fillId="0" borderId="0" xfId="0" applyFont="1" applyAlignment="1">
      <alignment horizontal="center"/>
    </xf>
    <xf numFmtId="0" fontId="40" fillId="0" borderId="0" xfId="0" applyFont="1"/>
    <xf numFmtId="0" fontId="18" fillId="0" borderId="0" xfId="0" applyFont="1"/>
    <xf numFmtId="0" fontId="19" fillId="6" borderId="27" xfId="5" applyFill="1" applyBorder="1" applyAlignment="1">
      <alignment vertical="top"/>
    </xf>
    <xf numFmtId="1" fontId="19" fillId="3" borderId="26" xfId="6" applyNumberFormat="1" applyFill="1" applyBorder="1" applyAlignment="1" applyProtection="1">
      <alignment horizontal="left" vertical="top"/>
      <protection locked="0"/>
    </xf>
    <xf numFmtId="1" fontId="19" fillId="3" borderId="21" xfId="6" applyNumberFormat="1" applyFill="1" applyBorder="1" applyAlignment="1" applyProtection="1">
      <alignment horizontal="left" vertical="top"/>
      <protection locked="0"/>
    </xf>
    <xf numFmtId="167" fontId="20" fillId="3" borderId="26" xfId="6" applyNumberFormat="1" applyFont="1" applyFill="1" applyBorder="1" applyAlignment="1" applyProtection="1">
      <alignment horizontal="left" vertical="top"/>
      <protection locked="0"/>
    </xf>
    <xf numFmtId="167" fontId="20" fillId="3" borderId="21" xfId="6" applyNumberFormat="1" applyFont="1" applyFill="1" applyBorder="1" applyAlignment="1" applyProtection="1">
      <alignment horizontal="left" vertical="top"/>
      <protection locked="0"/>
    </xf>
    <xf numFmtId="169" fontId="20" fillId="3" borderId="14" xfId="1" applyNumberFormat="1" applyFont="1" applyFill="1" applyBorder="1" applyAlignment="1" applyProtection="1">
      <alignment horizontal="center" vertical="top"/>
      <protection locked="0"/>
    </xf>
    <xf numFmtId="168" fontId="21" fillId="2" borderId="7" xfId="0" applyNumberFormat="1" applyFont="1" applyFill="1" applyBorder="1" applyProtection="1">
      <protection locked="0"/>
    </xf>
    <xf numFmtId="0" fontId="8" fillId="0" borderId="0" xfId="0" applyFont="1" applyAlignment="1" applyProtection="1">
      <alignment vertical="top"/>
      <protection hidden="1"/>
    </xf>
    <xf numFmtId="0" fontId="8" fillId="0" borderId="0" xfId="0" applyFont="1" applyProtection="1">
      <protection hidden="1"/>
    </xf>
    <xf numFmtId="164" fontId="8" fillId="0" borderId="0" xfId="1" applyFont="1" applyProtection="1">
      <protection hidden="1"/>
    </xf>
    <xf numFmtId="0" fontId="9" fillId="0" borderId="11" xfId="0" applyFont="1" applyBorder="1" applyProtection="1">
      <protection locked="0"/>
    </xf>
    <xf numFmtId="0" fontId="12" fillId="6" borderId="9" xfId="0" applyFont="1" applyFill="1" applyBorder="1" applyAlignment="1" applyProtection="1">
      <alignment horizontal="left" vertical="center" wrapText="1"/>
      <protection locked="0"/>
    </xf>
    <xf numFmtId="164" fontId="13" fillId="2" borderId="12" xfId="1" applyFont="1" applyFill="1" applyBorder="1" applyAlignment="1" applyProtection="1">
      <alignment horizontal="center" vertical="center" wrapText="1"/>
    </xf>
    <xf numFmtId="0" fontId="8" fillId="0" borderId="0" xfId="0" applyFont="1" applyAlignment="1" applyProtection="1">
      <alignment vertical="center"/>
      <protection locked="0"/>
    </xf>
    <xf numFmtId="0" fontId="8" fillId="6" borderId="9" xfId="0" applyFont="1" applyFill="1" applyBorder="1" applyAlignment="1" applyProtection="1">
      <alignment horizontal="left" vertical="center" wrapText="1"/>
      <protection locked="0"/>
    </xf>
    <xf numFmtId="169" fontId="19" fillId="3" borderId="12" xfId="1" applyNumberFormat="1" applyFont="1" applyFill="1" applyBorder="1" applyAlignment="1" applyProtection="1">
      <alignment vertical="center" wrapText="1"/>
      <protection locked="0"/>
    </xf>
    <xf numFmtId="169" fontId="19" fillId="6" borderId="12" xfId="1" applyNumberFormat="1" applyFont="1" applyFill="1" applyBorder="1" applyAlignment="1" applyProtection="1">
      <alignment vertical="center" wrapText="1"/>
      <protection hidden="1"/>
    </xf>
    <xf numFmtId="0" fontId="19" fillId="3" borderId="12" xfId="0" applyFont="1" applyFill="1" applyBorder="1" applyAlignment="1" applyProtection="1">
      <alignment horizontal="center" vertical="center"/>
      <protection locked="0"/>
    </xf>
    <xf numFmtId="0" fontId="21" fillId="2" borderId="0" xfId="0" applyFont="1" applyFill="1" applyAlignment="1">
      <alignment horizontal="center" vertical="center" wrapText="1"/>
    </xf>
    <xf numFmtId="0" fontId="19" fillId="0" borderId="0" xfId="0" applyFont="1" applyAlignment="1" applyProtection="1">
      <alignment vertical="top"/>
      <protection locked="0"/>
    </xf>
    <xf numFmtId="0" fontId="2" fillId="0" borderId="0" xfId="0" applyFont="1" applyAlignment="1" applyProtection="1">
      <alignment vertical="top"/>
      <protection locked="0"/>
    </xf>
    <xf numFmtId="43" fontId="9" fillId="0" borderId="0" xfId="0" applyNumberFormat="1" applyFont="1" applyAlignment="1" applyProtection="1">
      <alignment horizontal="left" vertical="top"/>
      <protection locked="0"/>
    </xf>
    <xf numFmtId="172" fontId="19" fillId="3" borderId="12" xfId="3" applyNumberFormat="1" applyFont="1" applyFill="1" applyBorder="1" applyAlignment="1" applyProtection="1">
      <alignment vertical="center" wrapText="1"/>
      <protection locked="0"/>
    </xf>
    <xf numFmtId="0" fontId="36" fillId="3" borderId="0" xfId="0" applyFont="1" applyFill="1" applyAlignment="1">
      <alignment horizontal="left"/>
    </xf>
    <xf numFmtId="167" fontId="17" fillId="0" borderId="55" xfId="2" applyNumberFormat="1" applyFont="1" applyBorder="1" applyAlignment="1" applyProtection="1">
      <alignment horizontal="center" vertical="center"/>
      <protection locked="0"/>
    </xf>
    <xf numFmtId="0" fontId="2" fillId="6" borderId="0" xfId="0" applyFont="1" applyFill="1" applyProtection="1">
      <protection locked="0"/>
    </xf>
    <xf numFmtId="0" fontId="9" fillId="6" borderId="0" xfId="0" applyFont="1" applyFill="1" applyProtection="1">
      <protection locked="0"/>
    </xf>
    <xf numFmtId="164" fontId="9" fillId="6" borderId="0" xfId="1" applyFont="1" applyFill="1" applyAlignment="1" applyProtection="1">
      <protection locked="0"/>
    </xf>
    <xf numFmtId="0" fontId="50" fillId="6" borderId="0" xfId="0" applyFont="1" applyFill="1" applyAlignment="1" applyProtection="1">
      <alignment horizontal="center" vertical="center"/>
      <protection locked="0"/>
    </xf>
    <xf numFmtId="0" fontId="30" fillId="6" borderId="0" xfId="4" applyFont="1" applyFill="1" applyBorder="1" applyAlignment="1" applyProtection="1">
      <alignment horizontal="center" vertical="center"/>
      <protection locked="0"/>
    </xf>
    <xf numFmtId="167" fontId="17" fillId="0" borderId="15" xfId="2" applyNumberFormat="1" applyFont="1" applyBorder="1" applyAlignment="1" applyProtection="1">
      <alignment horizontal="center" vertical="center"/>
      <protection locked="0"/>
    </xf>
    <xf numFmtId="0" fontId="56" fillId="6" borderId="0" xfId="0" applyFont="1" applyFill="1" applyProtection="1">
      <protection locked="0"/>
    </xf>
    <xf numFmtId="164" fontId="56" fillId="6" borderId="0" xfId="1" applyFont="1" applyFill="1" applyProtection="1">
      <protection locked="0"/>
    </xf>
    <xf numFmtId="164" fontId="56" fillId="6" borderId="0" xfId="1" applyFont="1" applyFill="1" applyProtection="1">
      <protection hidden="1"/>
    </xf>
    <xf numFmtId="0" fontId="56" fillId="6" borderId="0" xfId="0" applyFont="1" applyFill="1" applyProtection="1">
      <protection hidden="1"/>
    </xf>
    <xf numFmtId="0" fontId="9" fillId="0" borderId="9" xfId="0" applyFont="1" applyBorder="1" applyProtection="1">
      <protection locked="0"/>
    </xf>
    <xf numFmtId="164" fontId="46" fillId="6" borderId="0" xfId="1" applyFont="1" applyFill="1" applyProtection="1">
      <protection hidden="1"/>
    </xf>
    <xf numFmtId="14" fontId="9" fillId="6" borderId="12" xfId="0" applyNumberFormat="1" applyFont="1" applyFill="1" applyBorder="1" applyAlignment="1" applyProtection="1">
      <alignment horizontal="left" vertical="center"/>
      <protection hidden="1"/>
    </xf>
    <xf numFmtId="0" fontId="9" fillId="6" borderId="12" xfId="0" applyFont="1" applyFill="1" applyBorder="1" applyAlignment="1" applyProtection="1">
      <alignment horizontal="left" vertical="center"/>
      <protection hidden="1"/>
    </xf>
    <xf numFmtId="164" fontId="8" fillId="0" borderId="0" xfId="1" applyFont="1" applyAlignment="1" applyProtection="1">
      <alignment vertical="center"/>
      <protection locked="0"/>
    </xf>
    <xf numFmtId="0" fontId="12" fillId="15" borderId="0" xfId="0" applyFont="1" applyFill="1" applyAlignment="1" applyProtection="1">
      <alignment vertical="center"/>
      <protection hidden="1"/>
    </xf>
    <xf numFmtId="0" fontId="10" fillId="17" borderId="18" xfId="0" applyFont="1" applyFill="1" applyBorder="1" applyAlignment="1" applyProtection="1">
      <alignment horizontal="left" vertical="top" wrapText="1"/>
      <protection hidden="1"/>
    </xf>
    <xf numFmtId="0" fontId="9" fillId="17" borderId="20" xfId="0" applyFont="1" applyFill="1" applyBorder="1" applyProtection="1">
      <protection hidden="1"/>
    </xf>
    <xf numFmtId="0" fontId="8" fillId="17" borderId="20" xfId="0" applyFont="1" applyFill="1" applyBorder="1" applyProtection="1">
      <protection hidden="1"/>
    </xf>
    <xf numFmtId="0" fontId="8" fillId="17" borderId="22" xfId="0" applyFont="1" applyFill="1" applyBorder="1" applyProtection="1">
      <protection hidden="1"/>
    </xf>
    <xf numFmtId="0" fontId="9" fillId="0" borderId="11" xfId="0" applyFont="1" applyBorder="1" applyAlignment="1" applyProtection="1">
      <alignment horizontal="center"/>
      <protection locked="0"/>
    </xf>
    <xf numFmtId="169" fontId="36" fillId="3" borderId="0" xfId="1" applyNumberFormat="1" applyFont="1" applyFill="1"/>
    <xf numFmtId="169" fontId="36" fillId="3" borderId="0" xfId="1" applyNumberFormat="1" applyFont="1" applyFill="1" applyBorder="1"/>
    <xf numFmtId="0" fontId="62" fillId="3" borderId="0" xfId="0" applyFont="1" applyFill="1"/>
    <xf numFmtId="0" fontId="62" fillId="3" borderId="7" xfId="0" applyFont="1" applyFill="1" applyBorder="1"/>
    <xf numFmtId="164" fontId="62" fillId="3" borderId="7" xfId="1" applyFont="1" applyFill="1" applyBorder="1"/>
    <xf numFmtId="169" fontId="36" fillId="0" borderId="0" xfId="1" applyNumberFormat="1" applyFont="1" applyFill="1"/>
    <xf numFmtId="0" fontId="36" fillId="0" borderId="0" xfId="0" applyFont="1"/>
    <xf numFmtId="0" fontId="62" fillId="0" borderId="7" xfId="0" applyFont="1" applyBorder="1"/>
    <xf numFmtId="0" fontId="62" fillId="3" borderId="0" xfId="0" applyFont="1" applyFill="1" applyAlignment="1">
      <alignment horizontal="center"/>
    </xf>
    <xf numFmtId="0" fontId="57" fillId="15" borderId="0" xfId="0" applyFont="1" applyFill="1" applyAlignment="1" applyProtection="1">
      <alignment vertical="center"/>
      <protection locked="0"/>
    </xf>
    <xf numFmtId="0" fontId="0" fillId="14" borderId="7" xfId="0" applyFill="1" applyBorder="1" applyProtection="1">
      <protection locked="0"/>
    </xf>
    <xf numFmtId="0" fontId="18" fillId="0" borderId="50" xfId="0" applyFont="1" applyBorder="1" applyAlignment="1" applyProtection="1">
      <alignment horizontal="center" vertical="center"/>
      <protection locked="0"/>
    </xf>
    <xf numFmtId="0" fontId="18" fillId="0" borderId="50" xfId="0" applyFont="1" applyBorder="1" applyAlignment="1" applyProtection="1">
      <alignment horizontal="left"/>
      <protection locked="0"/>
    </xf>
    <xf numFmtId="0" fontId="18" fillId="0" borderId="50" xfId="0" applyFont="1" applyBorder="1" applyAlignment="1" applyProtection="1">
      <alignment horizontal="right"/>
      <protection locked="0"/>
    </xf>
    <xf numFmtId="0" fontId="18" fillId="0" borderId="51" xfId="0" applyFont="1" applyBorder="1" applyAlignment="1" applyProtection="1">
      <alignment horizontal="center" vertical="center"/>
      <protection locked="0"/>
    </xf>
    <xf numFmtId="0" fontId="18" fillId="0" borderId="51" xfId="0" applyFont="1" applyBorder="1" applyAlignment="1" applyProtection="1">
      <alignment horizontal="left"/>
      <protection locked="0"/>
    </xf>
    <xf numFmtId="0" fontId="37" fillId="15" borderId="12" xfId="0" applyFont="1" applyFill="1" applyBorder="1" applyAlignment="1" applyProtection="1">
      <alignment horizontal="center" vertical="center" wrapText="1"/>
      <protection locked="0"/>
    </xf>
    <xf numFmtId="0" fontId="18" fillId="0" borderId="63" xfId="0" applyFont="1" applyBorder="1" applyAlignment="1" applyProtection="1">
      <alignment horizontal="right"/>
      <protection locked="0"/>
    </xf>
    <xf numFmtId="0" fontId="18" fillId="0" borderId="64" xfId="0" applyFont="1" applyBorder="1" applyAlignment="1" applyProtection="1">
      <alignment horizontal="right"/>
      <protection locked="0"/>
    </xf>
    <xf numFmtId="0" fontId="37" fillId="15" borderId="9" xfId="0" applyFont="1" applyFill="1" applyBorder="1" applyAlignment="1" applyProtection="1">
      <alignment horizontal="center" vertical="center" wrapText="1"/>
      <protection locked="0"/>
    </xf>
    <xf numFmtId="0" fontId="18" fillId="0" borderId="65" xfId="0" applyFont="1" applyBorder="1" applyAlignment="1" applyProtection="1">
      <alignment horizontal="left"/>
      <protection locked="0"/>
    </xf>
    <xf numFmtId="0" fontId="18" fillId="0" borderId="64" xfId="0" applyFont="1" applyBorder="1" applyAlignment="1" applyProtection="1">
      <alignment horizontal="left"/>
      <protection locked="0"/>
    </xf>
    <xf numFmtId="172" fontId="18" fillId="0" borderId="50" xfId="3" applyNumberFormat="1" applyFont="1" applyBorder="1" applyAlignment="1" applyProtection="1">
      <protection locked="0"/>
    </xf>
    <xf numFmtId="172" fontId="18" fillId="0" borderId="51" xfId="3" applyNumberFormat="1" applyFont="1" applyBorder="1" applyAlignment="1" applyProtection="1">
      <protection locked="0"/>
    </xf>
    <xf numFmtId="0" fontId="37" fillId="15" borderId="9" xfId="0" applyFont="1" applyFill="1" applyBorder="1" applyAlignment="1" applyProtection="1">
      <alignment vertical="center" wrapText="1"/>
      <protection locked="0"/>
    </xf>
    <xf numFmtId="169" fontId="18" fillId="0" borderId="50" xfId="1" applyNumberFormat="1" applyFont="1" applyBorder="1" applyAlignment="1" applyProtection="1">
      <protection locked="0"/>
    </xf>
    <xf numFmtId="169" fontId="18" fillId="0" borderId="51" xfId="1" applyNumberFormat="1" applyFont="1" applyBorder="1" applyAlignment="1" applyProtection="1">
      <protection locked="0"/>
    </xf>
    <xf numFmtId="169" fontId="43" fillId="14" borderId="7" xfId="1" applyNumberFormat="1" applyFont="1" applyFill="1" applyBorder="1" applyAlignment="1" applyProtection="1">
      <protection hidden="1"/>
    </xf>
    <xf numFmtId="0" fontId="2" fillId="0" borderId="0" xfId="0" applyFont="1" applyAlignment="1" applyProtection="1">
      <alignment vertical="center" wrapText="1"/>
      <protection locked="0"/>
    </xf>
    <xf numFmtId="0" fontId="18" fillId="0" borderId="50" xfId="0" applyFont="1" applyBorder="1" applyProtection="1">
      <protection locked="0"/>
    </xf>
    <xf numFmtId="0" fontId="18" fillId="0" borderId="51" xfId="0" applyFont="1" applyBorder="1" applyProtection="1">
      <protection locked="0"/>
    </xf>
    <xf numFmtId="0" fontId="37" fillId="15" borderId="12" xfId="0" applyFont="1" applyFill="1" applyBorder="1" applyAlignment="1" applyProtection="1">
      <alignment vertical="center" wrapText="1"/>
      <protection locked="0"/>
    </xf>
    <xf numFmtId="0" fontId="9" fillId="0" borderId="10" xfId="0" applyFont="1" applyBorder="1" applyProtection="1">
      <protection locked="0"/>
    </xf>
    <xf numFmtId="169" fontId="62" fillId="3" borderId="0" xfId="1" applyNumberFormat="1" applyFont="1" applyFill="1" applyBorder="1"/>
    <xf numFmtId="169" fontId="36" fillId="3" borderId="7" xfId="1" applyNumberFormat="1" applyFont="1" applyFill="1" applyBorder="1"/>
    <xf numFmtId="9" fontId="36" fillId="3" borderId="7" xfId="0" applyNumberFormat="1" applyFont="1" applyFill="1" applyBorder="1"/>
    <xf numFmtId="169" fontId="36" fillId="3" borderId="0" xfId="0" applyNumberFormat="1" applyFont="1" applyFill="1"/>
    <xf numFmtId="0" fontId="30" fillId="2" borderId="0" xfId="4" applyFont="1" applyFill="1" applyBorder="1" applyAlignment="1" applyProtection="1">
      <alignment vertical="center"/>
    </xf>
    <xf numFmtId="0" fontId="6" fillId="15" borderId="10" xfId="0" applyFont="1" applyFill="1" applyBorder="1" applyAlignment="1">
      <alignment vertical="center"/>
    </xf>
    <xf numFmtId="0" fontId="8" fillId="15" borderId="10" xfId="0" applyFont="1" applyFill="1" applyBorder="1" applyAlignment="1">
      <alignment vertical="center"/>
    </xf>
    <xf numFmtId="0" fontId="8" fillId="0" borderId="0" xfId="0" applyFont="1" applyAlignment="1">
      <alignment vertical="top"/>
    </xf>
    <xf numFmtId="0" fontId="8" fillId="0" borderId="0" xfId="0" applyFont="1" applyAlignment="1">
      <alignment vertical="top" wrapText="1"/>
    </xf>
    <xf numFmtId="0" fontId="24" fillId="0" borderId="0" xfId="0" applyFont="1" applyAlignment="1">
      <alignment vertical="top" wrapText="1"/>
    </xf>
    <xf numFmtId="167" fontId="8" fillId="0" borderId="0" xfId="2" applyNumberFormat="1" applyFont="1" applyFill="1" applyBorder="1" applyAlignment="1" applyProtection="1">
      <alignment horizontal="center" vertical="center" wrapText="1"/>
    </xf>
    <xf numFmtId="0" fontId="8" fillId="0" borderId="0" xfId="5" applyFont="1" applyAlignment="1">
      <alignment vertical="top"/>
    </xf>
    <xf numFmtId="0" fontId="7" fillId="14" borderId="69" xfId="5" applyFont="1" applyFill="1" applyBorder="1" applyAlignment="1">
      <alignment vertical="center"/>
    </xf>
    <xf numFmtId="0" fontId="8" fillId="3" borderId="0" xfId="5" applyFont="1" applyFill="1" applyAlignment="1">
      <alignment vertical="top"/>
    </xf>
    <xf numFmtId="0" fontId="17" fillId="0" borderId="0" xfId="5" applyFont="1" applyAlignment="1">
      <alignment vertical="top"/>
    </xf>
    <xf numFmtId="0" fontId="12" fillId="0" borderId="0" xfId="5" applyFont="1" applyAlignment="1">
      <alignment vertical="top"/>
    </xf>
    <xf numFmtId="0" fontId="23" fillId="12" borderId="73" xfId="5" applyFont="1" applyFill="1" applyBorder="1" applyAlignment="1">
      <alignment vertical="center"/>
    </xf>
    <xf numFmtId="0" fontId="16" fillId="14" borderId="4" xfId="0" applyFont="1" applyFill="1" applyBorder="1" applyAlignment="1">
      <alignment horizontal="center" vertical="center" wrapText="1"/>
    </xf>
    <xf numFmtId="0" fontId="16" fillId="14" borderId="77" xfId="0" applyFont="1" applyFill="1" applyBorder="1" applyAlignment="1">
      <alignment horizontal="center" vertical="center" wrapText="1"/>
    </xf>
    <xf numFmtId="0" fontId="16" fillId="14" borderId="68" xfId="0" applyFont="1" applyFill="1" applyBorder="1" applyAlignment="1">
      <alignment horizontal="center" vertical="center" wrapText="1"/>
    </xf>
    <xf numFmtId="0" fontId="16" fillId="14" borderId="78" xfId="0" applyFont="1" applyFill="1" applyBorder="1" applyAlignment="1">
      <alignment horizontal="center" vertical="center" wrapText="1"/>
    </xf>
    <xf numFmtId="167" fontId="8" fillId="0" borderId="66" xfId="2" applyNumberFormat="1" applyFont="1" applyFill="1" applyBorder="1" applyAlignment="1" applyProtection="1">
      <alignment horizontal="center" vertical="center" wrapText="1"/>
    </xf>
    <xf numFmtId="167" fontId="8" fillId="0" borderId="8" xfId="2" applyNumberFormat="1" applyFont="1" applyFill="1" applyBorder="1" applyAlignment="1" applyProtection="1">
      <alignment horizontal="center" vertical="center" wrapText="1"/>
    </xf>
    <xf numFmtId="167" fontId="8" fillId="0" borderId="51" xfId="2" applyNumberFormat="1" applyFont="1" applyFill="1" applyBorder="1" applyAlignment="1" applyProtection="1">
      <alignment horizontal="center" vertical="center" wrapText="1"/>
    </xf>
    <xf numFmtId="167" fontId="8" fillId="0" borderId="59" xfId="2" applyNumberFormat="1" applyFont="1" applyFill="1" applyBorder="1" applyAlignment="1" applyProtection="1">
      <alignment horizontal="center" vertical="center" wrapText="1"/>
    </xf>
    <xf numFmtId="167" fontId="8" fillId="0" borderId="50" xfId="2" applyNumberFormat="1" applyFont="1" applyFill="1" applyBorder="1" applyAlignment="1" applyProtection="1">
      <alignment horizontal="center" vertical="center" wrapText="1"/>
    </xf>
    <xf numFmtId="167" fontId="8" fillId="0" borderId="82" xfId="2" applyNumberFormat="1" applyFont="1" applyFill="1" applyBorder="1" applyAlignment="1" applyProtection="1">
      <alignment horizontal="center" vertical="center" wrapText="1"/>
    </xf>
    <xf numFmtId="0" fontId="8" fillId="0" borderId="0" xfId="5" applyFont="1" applyAlignment="1">
      <alignment horizontal="center" vertical="top"/>
    </xf>
    <xf numFmtId="0" fontId="8" fillId="0" borderId="0" xfId="5" applyFont="1" applyAlignment="1">
      <alignment vertical="center"/>
    </xf>
    <xf numFmtId="0" fontId="23" fillId="12" borderId="72" xfId="5" applyFont="1" applyFill="1" applyBorder="1" applyAlignment="1">
      <alignment horizontal="center" vertical="center"/>
    </xf>
    <xf numFmtId="9" fontId="51" fillId="14" borderId="54" xfId="3" applyFont="1" applyFill="1" applyBorder="1" applyAlignment="1" applyProtection="1">
      <alignment horizontal="center" vertical="center"/>
    </xf>
    <xf numFmtId="0" fontId="7" fillId="3" borderId="0" xfId="5" applyFont="1" applyFill="1" applyAlignment="1">
      <alignment horizontal="center" vertical="center"/>
    </xf>
    <xf numFmtId="0" fontId="17" fillId="3" borderId="0" xfId="5" applyFont="1" applyFill="1" applyAlignment="1">
      <alignment vertical="center"/>
    </xf>
    <xf numFmtId="167" fontId="12" fillId="3" borderId="0" xfId="5" applyNumberFormat="1" applyFont="1" applyFill="1" applyAlignment="1">
      <alignment vertical="top"/>
    </xf>
    <xf numFmtId="0" fontId="7" fillId="14" borderId="75" xfId="5" applyFont="1" applyFill="1" applyBorder="1" applyAlignment="1">
      <alignment vertical="center"/>
    </xf>
    <xf numFmtId="0" fontId="23" fillId="12" borderId="29" xfId="5" applyFont="1" applyFill="1" applyBorder="1" applyAlignment="1">
      <alignment vertical="center"/>
    </xf>
    <xf numFmtId="0" fontId="12" fillId="0" borderId="0" xfId="5" applyFont="1" applyAlignment="1">
      <alignment vertical="center"/>
    </xf>
    <xf numFmtId="9" fontId="17" fillId="0" borderId="0" xfId="3" applyFont="1" applyAlignment="1" applyProtection="1">
      <alignment horizontal="center" vertical="center"/>
    </xf>
    <xf numFmtId="0" fontId="7" fillId="14" borderId="72" xfId="5" applyFont="1" applyFill="1" applyBorder="1" applyAlignment="1">
      <alignment vertical="center"/>
    </xf>
    <xf numFmtId="0" fontId="12" fillId="3" borderId="0" xfId="5" applyFont="1" applyFill="1" applyAlignment="1">
      <alignment vertical="top"/>
    </xf>
    <xf numFmtId="0" fontId="6" fillId="14" borderId="75" xfId="5" applyFont="1" applyFill="1" applyBorder="1" applyAlignment="1">
      <alignment vertical="center"/>
    </xf>
    <xf numFmtId="0" fontId="7" fillId="14" borderId="9" xfId="5" applyFont="1" applyFill="1" applyBorder="1" applyAlignment="1">
      <alignment vertical="center"/>
    </xf>
    <xf numFmtId="0" fontId="8" fillId="0" borderId="20" xfId="5" applyFont="1" applyBorder="1" applyAlignment="1">
      <alignment horizontal="center" vertical="top"/>
    </xf>
    <xf numFmtId="0" fontId="51" fillId="14" borderId="75" xfId="5" applyFont="1" applyFill="1" applyBorder="1" applyAlignment="1">
      <alignment vertical="center"/>
    </xf>
    <xf numFmtId="0" fontId="8" fillId="0" borderId="2" xfId="5" applyFont="1" applyBorder="1" applyAlignment="1">
      <alignment vertical="center"/>
    </xf>
    <xf numFmtId="9" fontId="17" fillId="0" borderId="2" xfId="3" applyFont="1" applyBorder="1" applyAlignment="1" applyProtection="1">
      <alignment horizontal="center" vertical="center"/>
    </xf>
    <xf numFmtId="0" fontId="17" fillId="0" borderId="0" xfId="5" applyFont="1" applyAlignment="1">
      <alignment vertical="center"/>
    </xf>
    <xf numFmtId="0" fontId="12" fillId="0" borderId="0" xfId="5" applyFont="1" applyAlignment="1">
      <alignment horizontal="left" vertical="top"/>
    </xf>
    <xf numFmtId="0" fontId="8" fillId="0" borderId="0" xfId="5" applyFont="1" applyAlignment="1">
      <alignment horizontal="left" vertical="top"/>
    </xf>
    <xf numFmtId="0" fontId="11" fillId="5" borderId="0" xfId="4" applyFont="1" applyFill="1" applyAlignment="1" applyProtection="1">
      <alignment vertical="center"/>
    </xf>
    <xf numFmtId="0" fontId="35" fillId="5" borderId="0" xfId="4" applyFont="1" applyFill="1" applyAlignment="1" applyProtection="1">
      <alignment vertical="center"/>
    </xf>
    <xf numFmtId="171" fontId="19" fillId="0" borderId="0" xfId="2" applyNumberFormat="1" applyFont="1" applyFill="1" applyBorder="1" applyAlignment="1" applyProtection="1">
      <alignment horizontal="right" vertical="top"/>
      <protection locked="0"/>
    </xf>
    <xf numFmtId="171" fontId="40" fillId="0" borderId="0" xfId="0" applyNumberFormat="1" applyFont="1" applyAlignment="1">
      <alignment horizontal="right"/>
    </xf>
    <xf numFmtId="171" fontId="2" fillId="0" borderId="0" xfId="2" applyNumberFormat="1" applyFont="1" applyFill="1" applyBorder="1" applyAlignment="1" applyProtection="1">
      <alignment horizontal="right" vertical="top"/>
      <protection locked="0"/>
    </xf>
    <xf numFmtId="171" fontId="54" fillId="0" borderId="0" xfId="0" applyNumberFormat="1" applyFont="1" applyAlignment="1" applyProtection="1">
      <alignment horizontal="center" vertical="center"/>
      <protection locked="0"/>
    </xf>
    <xf numFmtId="171" fontId="18" fillId="0" borderId="0" xfId="0" applyNumberFormat="1" applyFont="1" applyAlignment="1" applyProtection="1">
      <alignment vertical="center" wrapText="1"/>
      <protection locked="0"/>
    </xf>
    <xf numFmtId="171" fontId="40" fillId="0" borderId="0" xfId="0" applyNumberFormat="1" applyFont="1" applyAlignment="1">
      <alignment horizontal="center"/>
    </xf>
    <xf numFmtId="171" fontId="19" fillId="0" borderId="0" xfId="2" applyNumberFormat="1" applyFont="1" applyFill="1" applyBorder="1" applyAlignment="1" applyProtection="1">
      <alignment horizontal="center" vertical="top"/>
      <protection locked="0"/>
    </xf>
    <xf numFmtId="171" fontId="2" fillId="0" borderId="0" xfId="2" applyNumberFormat="1" applyFont="1" applyFill="1" applyBorder="1" applyAlignment="1" applyProtection="1">
      <alignment horizontal="center" vertical="top"/>
      <protection locked="0"/>
    </xf>
    <xf numFmtId="171" fontId="18" fillId="0" borderId="0" xfId="0" applyNumberFormat="1" applyFont="1" applyAlignment="1" applyProtection="1">
      <alignment horizontal="center"/>
      <protection locked="0"/>
    </xf>
    <xf numFmtId="171" fontId="55" fillId="0" borderId="0" xfId="0" applyNumberFormat="1" applyFont="1" applyAlignment="1" applyProtection="1">
      <alignment horizontal="right"/>
      <protection locked="0"/>
    </xf>
    <xf numFmtId="171" fontId="40" fillId="0" borderId="0" xfId="0" applyNumberFormat="1" applyFont="1"/>
    <xf numFmtId="170" fontId="40" fillId="0" borderId="0" xfId="0" applyNumberFormat="1" applyFont="1" applyAlignment="1" applyProtection="1">
      <alignment horizontal="center"/>
      <protection locked="0"/>
    </xf>
    <xf numFmtId="170" fontId="40" fillId="0" borderId="0" xfId="0" applyNumberFormat="1" applyFont="1" applyProtection="1">
      <protection locked="0"/>
    </xf>
    <xf numFmtId="170" fontId="19" fillId="0" borderId="0" xfId="2" applyNumberFormat="1" applyFont="1" applyFill="1" applyBorder="1" applyAlignment="1" applyProtection="1">
      <alignment horizontal="center" vertical="top"/>
      <protection locked="0"/>
    </xf>
    <xf numFmtId="170" fontId="2" fillId="0" borderId="0" xfId="2" applyNumberFormat="1" applyFont="1" applyFill="1" applyBorder="1" applyAlignment="1" applyProtection="1">
      <alignment horizontal="center" vertical="top"/>
      <protection locked="0"/>
    </xf>
    <xf numFmtId="170" fontId="18" fillId="0" borderId="0" xfId="0" applyNumberFormat="1" applyFont="1" applyProtection="1">
      <protection locked="0"/>
    </xf>
    <xf numFmtId="170" fontId="54" fillId="0" borderId="0" xfId="0" applyNumberFormat="1" applyFont="1" applyAlignment="1" applyProtection="1">
      <alignment horizontal="center" vertical="center"/>
      <protection locked="0"/>
    </xf>
    <xf numFmtId="169" fontId="36" fillId="19" borderId="0" xfId="1" applyNumberFormat="1" applyFont="1" applyFill="1"/>
    <xf numFmtId="9" fontId="36" fillId="19" borderId="0" xfId="0" applyNumberFormat="1" applyFont="1" applyFill="1"/>
    <xf numFmtId="9" fontId="36" fillId="19" borderId="7" xfId="0" applyNumberFormat="1" applyFont="1" applyFill="1" applyBorder="1"/>
    <xf numFmtId="167" fontId="8" fillId="0" borderId="0" xfId="5" applyNumberFormat="1" applyFont="1" applyAlignment="1">
      <alignment vertical="top"/>
    </xf>
    <xf numFmtId="165" fontId="0" fillId="0" borderId="0" xfId="0" applyNumberFormat="1" applyProtection="1">
      <protection locked="0"/>
    </xf>
    <xf numFmtId="167" fontId="17" fillId="0" borderId="48" xfId="2" applyNumberFormat="1" applyFont="1" applyBorder="1" applyAlignment="1" applyProtection="1">
      <alignment horizontal="center" vertical="center"/>
      <protection locked="0"/>
    </xf>
    <xf numFmtId="164" fontId="46" fillId="20" borderId="0" xfId="1" applyFont="1" applyFill="1" applyProtection="1">
      <protection hidden="1"/>
    </xf>
    <xf numFmtId="164" fontId="56" fillId="20" borderId="0" xfId="1" applyFont="1" applyFill="1" applyProtection="1">
      <protection hidden="1"/>
    </xf>
    <xf numFmtId="0" fontId="17" fillId="0" borderId="19" xfId="5" applyFont="1" applyBorder="1" applyAlignment="1">
      <alignment horizontal="left" vertical="center" indent="1"/>
    </xf>
    <xf numFmtId="0" fontId="17" fillId="0" borderId="23" xfId="5" applyFont="1" applyBorder="1" applyAlignment="1">
      <alignment horizontal="left" vertical="center" indent="1"/>
    </xf>
    <xf numFmtId="0" fontId="17" fillId="0" borderId="29" xfId="5" applyFont="1" applyBorder="1" applyAlignment="1">
      <alignment horizontal="left" vertical="center" indent="1"/>
    </xf>
    <xf numFmtId="0" fontId="17" fillId="0" borderId="80" xfId="5" applyFont="1" applyBorder="1" applyAlignment="1">
      <alignment horizontal="left" vertical="center" indent="1"/>
    </xf>
    <xf numFmtId="0" fontId="17" fillId="0" borderId="83" xfId="5" applyFont="1" applyBorder="1" applyAlignment="1">
      <alignment horizontal="left" vertical="center" indent="1"/>
    </xf>
    <xf numFmtId="0" fontId="17" fillId="0" borderId="69" xfId="5" applyFont="1" applyBorder="1" applyAlignment="1">
      <alignment horizontal="left" vertical="center" indent="1"/>
    </xf>
    <xf numFmtId="0" fontId="8" fillId="0" borderId="29" xfId="5" applyFont="1" applyBorder="1" applyAlignment="1">
      <alignment horizontal="left" vertical="center" indent="1"/>
    </xf>
    <xf numFmtId="0" fontId="8" fillId="0" borderId="21" xfId="5" applyFont="1" applyBorder="1" applyAlignment="1">
      <alignment horizontal="left" vertical="center" indent="1"/>
    </xf>
    <xf numFmtId="0" fontId="17" fillId="0" borderId="21" xfId="5" applyFont="1" applyBorder="1" applyAlignment="1">
      <alignment horizontal="left" vertical="center" indent="1"/>
    </xf>
    <xf numFmtId="0" fontId="17" fillId="0" borderId="21" xfId="5" applyFont="1" applyBorder="1" applyAlignment="1" applyProtection="1">
      <alignment horizontal="left" vertical="center" indent="1"/>
      <protection locked="0"/>
    </xf>
    <xf numFmtId="0" fontId="8" fillId="0" borderId="21" xfId="5" applyFont="1" applyBorder="1" applyAlignment="1" applyProtection="1">
      <alignment horizontal="left" vertical="center" indent="1"/>
      <protection locked="0"/>
    </xf>
    <xf numFmtId="0" fontId="8" fillId="0" borderId="23" xfId="5" applyFont="1" applyBorder="1" applyAlignment="1" applyProtection="1">
      <alignment horizontal="left" vertical="center" indent="1"/>
      <protection locked="0"/>
    </xf>
    <xf numFmtId="0" fontId="8" fillId="3" borderId="21" xfId="5" applyFont="1" applyFill="1" applyBorder="1" applyAlignment="1" applyProtection="1">
      <alignment horizontal="left" vertical="center" indent="1"/>
      <protection locked="0"/>
    </xf>
    <xf numFmtId="0" fontId="8" fillId="0" borderId="67" xfId="5" applyFont="1" applyBorder="1" applyAlignment="1" applyProtection="1">
      <alignment horizontal="left" vertical="center" indent="1"/>
      <protection locked="0"/>
    </xf>
    <xf numFmtId="0" fontId="33" fillId="10" borderId="85" xfId="5" applyFont="1" applyFill="1" applyBorder="1" applyAlignment="1" applyProtection="1">
      <alignment vertical="center"/>
      <protection locked="0"/>
    </xf>
    <xf numFmtId="0" fontId="33" fillId="10" borderId="87" xfId="5" applyFont="1" applyFill="1" applyBorder="1" applyAlignment="1" applyProtection="1">
      <alignment vertical="center"/>
      <protection locked="0"/>
    </xf>
    <xf numFmtId="0" fontId="32" fillId="9" borderId="88" xfId="5" applyFont="1" applyFill="1" applyBorder="1" applyAlignment="1" applyProtection="1">
      <alignment vertical="center"/>
      <protection locked="0"/>
    </xf>
    <xf numFmtId="0" fontId="32" fillId="9" borderId="89" xfId="5" applyFont="1" applyFill="1" applyBorder="1" applyAlignment="1" applyProtection="1">
      <alignment horizontal="center" vertical="center"/>
      <protection locked="0"/>
    </xf>
    <xf numFmtId="0" fontId="20" fillId="6" borderId="94" xfId="5" applyFont="1" applyFill="1" applyBorder="1" applyAlignment="1" applyProtection="1">
      <alignment horizontal="left" vertical="top" indent="1"/>
      <protection locked="0"/>
    </xf>
    <xf numFmtId="9" fontId="20" fillId="6" borderId="95" xfId="7" applyFont="1" applyFill="1" applyBorder="1" applyAlignment="1" applyProtection="1">
      <alignment horizontal="center" vertical="top"/>
      <protection hidden="1"/>
    </xf>
    <xf numFmtId="0" fontId="32" fillId="9" borderId="96" xfId="5" applyFont="1" applyFill="1" applyBorder="1" applyAlignment="1" applyProtection="1">
      <alignment vertical="top"/>
      <protection locked="0"/>
    </xf>
    <xf numFmtId="172" fontId="32" fillId="9" borderId="97" xfId="3" applyNumberFormat="1" applyFont="1" applyFill="1" applyBorder="1" applyAlignment="1" applyProtection="1">
      <alignment horizontal="center" vertical="top"/>
      <protection hidden="1"/>
    </xf>
    <xf numFmtId="0" fontId="32" fillId="9" borderId="98" xfId="5" applyFont="1" applyFill="1" applyBorder="1" applyAlignment="1" applyProtection="1">
      <alignment vertical="top"/>
      <protection locked="0"/>
    </xf>
    <xf numFmtId="172" fontId="32" fillId="9" borderId="100" xfId="3" applyNumberFormat="1" applyFont="1" applyFill="1" applyBorder="1" applyAlignment="1" applyProtection="1">
      <alignment horizontal="center" vertical="center"/>
      <protection hidden="1"/>
    </xf>
    <xf numFmtId="0" fontId="12" fillId="0" borderId="1" xfId="5" applyFont="1" applyBorder="1" applyAlignment="1">
      <alignment horizontal="center" vertical="top"/>
    </xf>
    <xf numFmtId="0" fontId="12" fillId="0" borderId="4" xfId="5" applyFont="1" applyBorder="1" applyAlignment="1">
      <alignment horizontal="center" vertical="top"/>
    </xf>
    <xf numFmtId="167" fontId="8" fillId="6" borderId="0" xfId="5" applyNumberFormat="1" applyFont="1" applyFill="1" applyAlignment="1">
      <alignment vertical="top"/>
    </xf>
    <xf numFmtId="169" fontId="56" fillId="6" borderId="0" xfId="0" applyNumberFormat="1" applyFont="1" applyFill="1" applyProtection="1">
      <protection locked="0"/>
    </xf>
    <xf numFmtId="167" fontId="8" fillId="0" borderId="7" xfId="2" applyNumberFormat="1" applyFont="1" applyFill="1" applyBorder="1" applyAlignment="1" applyProtection="1">
      <alignment horizontal="center" vertical="center" wrapText="1"/>
    </xf>
    <xf numFmtId="167" fontId="8" fillId="0" borderId="103" xfId="2" applyNumberFormat="1" applyFont="1" applyFill="1" applyBorder="1" applyAlignment="1" applyProtection="1">
      <alignment horizontal="center" vertical="center" wrapText="1"/>
    </xf>
    <xf numFmtId="167" fontId="8" fillId="0" borderId="104" xfId="2" applyNumberFormat="1" applyFont="1" applyFill="1" applyBorder="1" applyAlignment="1" applyProtection="1">
      <alignment horizontal="center" vertical="center" wrapText="1"/>
    </xf>
    <xf numFmtId="167" fontId="8" fillId="0" borderId="105" xfId="2" applyNumberFormat="1" applyFont="1" applyFill="1" applyBorder="1" applyAlignment="1" applyProtection="1">
      <alignment horizontal="center" vertical="center" wrapText="1"/>
    </xf>
    <xf numFmtId="0" fontId="8" fillId="0" borderId="106" xfId="5" applyFont="1" applyBorder="1" applyAlignment="1" applyProtection="1">
      <alignment horizontal="left" vertical="center" indent="1"/>
      <protection locked="0"/>
    </xf>
    <xf numFmtId="0" fontId="9" fillId="6" borderId="12" xfId="0" applyFont="1" applyFill="1" applyBorder="1" applyAlignment="1" applyProtection="1">
      <alignment horizontal="center" vertical="center"/>
      <protection hidden="1"/>
    </xf>
    <xf numFmtId="0" fontId="17" fillId="0" borderId="23" xfId="5" applyFont="1" applyBorder="1" applyAlignment="1" applyProtection="1">
      <alignment horizontal="left" vertical="center" indent="1"/>
      <protection locked="0"/>
    </xf>
    <xf numFmtId="0" fontId="19" fillId="6" borderId="57" xfId="5" applyFill="1" applyBorder="1" applyAlignment="1">
      <alignment vertical="top"/>
    </xf>
    <xf numFmtId="172" fontId="18" fillId="7" borderId="50" xfId="3" applyNumberFormat="1" applyFont="1" applyFill="1" applyBorder="1" applyAlignment="1" applyProtection="1">
      <protection locked="0"/>
    </xf>
    <xf numFmtId="0" fontId="18" fillId="7" borderId="50" xfId="0" applyFont="1" applyFill="1" applyBorder="1" applyProtection="1">
      <protection locked="0"/>
    </xf>
    <xf numFmtId="0" fontId="17" fillId="3" borderId="23" xfId="5" applyFont="1" applyFill="1" applyBorder="1" applyAlignment="1">
      <alignment horizontal="left" vertical="center" indent="1"/>
    </xf>
    <xf numFmtId="173" fontId="8" fillId="0" borderId="0" xfId="0" applyNumberFormat="1" applyFont="1" applyAlignment="1">
      <alignment vertical="top"/>
    </xf>
    <xf numFmtId="173" fontId="51" fillId="14" borderId="61" xfId="5" applyNumberFormat="1" applyFont="1" applyFill="1" applyBorder="1" applyAlignment="1">
      <alignment horizontal="center" vertical="center"/>
    </xf>
    <xf numFmtId="173" fontId="23" fillId="12" borderId="74" xfId="2" applyNumberFormat="1" applyFont="1" applyFill="1" applyBorder="1" applyAlignment="1" applyProtection="1">
      <alignment horizontal="center" vertical="center"/>
      <protection hidden="1"/>
    </xf>
    <xf numFmtId="173" fontId="17" fillId="0" borderId="25" xfId="2" applyNumberFormat="1" applyFont="1" applyBorder="1" applyAlignment="1" applyProtection="1">
      <alignment vertical="center"/>
      <protection locked="0"/>
    </xf>
    <xf numFmtId="173" fontId="17" fillId="3" borderId="24" xfId="2" applyNumberFormat="1" applyFont="1" applyFill="1" applyBorder="1" applyAlignment="1" applyProtection="1">
      <alignment vertical="center"/>
      <protection locked="0"/>
    </xf>
    <xf numFmtId="173" fontId="17" fillId="0" borderId="24" xfId="2" applyNumberFormat="1" applyFont="1" applyBorder="1" applyAlignment="1" applyProtection="1">
      <alignment vertical="center"/>
      <protection locked="0"/>
    </xf>
    <xf numFmtId="173" fontId="17" fillId="0" borderId="60" xfId="2" applyNumberFormat="1" applyFont="1" applyBorder="1" applyAlignment="1" applyProtection="1">
      <alignment vertical="center"/>
      <protection locked="0"/>
    </xf>
    <xf numFmtId="173" fontId="17" fillId="0" borderId="81" xfId="2" applyNumberFormat="1" applyFont="1" applyBorder="1" applyAlignment="1" applyProtection="1">
      <alignment vertical="center"/>
      <protection locked="0"/>
    </xf>
    <xf numFmtId="173" fontId="17" fillId="0" borderId="84" xfId="2" applyNumberFormat="1" applyFont="1" applyBorder="1" applyAlignment="1" applyProtection="1">
      <alignment vertical="center"/>
      <protection locked="0"/>
    </xf>
    <xf numFmtId="173" fontId="17" fillId="0" borderId="79" xfId="2" applyNumberFormat="1" applyFont="1" applyBorder="1" applyAlignment="1" applyProtection="1">
      <alignment vertical="center"/>
      <protection locked="0"/>
    </xf>
    <xf numFmtId="173" fontId="8" fillId="0" borderId="0" xfId="5" applyNumberFormat="1" applyFont="1" applyAlignment="1">
      <alignment horizontal="center" vertical="center"/>
    </xf>
    <xf numFmtId="173" fontId="23" fillId="12" borderId="62" xfId="2" applyNumberFormat="1" applyFont="1" applyFill="1" applyBorder="1" applyAlignment="1" applyProtection="1">
      <alignment horizontal="center" vertical="center"/>
      <protection hidden="1"/>
    </xf>
    <xf numFmtId="173" fontId="17" fillId="7" borderId="30" xfId="2" applyNumberFormat="1" applyFont="1" applyFill="1" applyBorder="1" applyAlignment="1" applyProtection="1">
      <alignment horizontal="center" vertical="center"/>
    </xf>
    <xf numFmtId="173" fontId="17" fillId="7" borderId="14" xfId="2" applyNumberFormat="1" applyFont="1" applyFill="1" applyBorder="1" applyAlignment="1" applyProtection="1">
      <alignment horizontal="center" vertical="center"/>
    </xf>
    <xf numFmtId="173" fontId="17" fillId="0" borderId="16" xfId="2" applyNumberFormat="1" applyFont="1" applyBorder="1" applyAlignment="1" applyProtection="1">
      <alignment horizontal="center" vertical="center"/>
      <protection locked="0"/>
    </xf>
    <xf numFmtId="173" fontId="17" fillId="3" borderId="0" xfId="2" applyNumberFormat="1" applyFont="1" applyFill="1" applyBorder="1" applyAlignment="1" applyProtection="1">
      <alignment horizontal="center" vertical="center"/>
    </xf>
    <xf numFmtId="173" fontId="51" fillId="14" borderId="62" xfId="5" applyNumberFormat="1" applyFont="1" applyFill="1" applyBorder="1" applyAlignment="1">
      <alignment horizontal="center" vertical="center"/>
    </xf>
    <xf numFmtId="173" fontId="23" fillId="12" borderId="30" xfId="2" applyNumberFormat="1" applyFont="1" applyFill="1" applyBorder="1" applyAlignment="1" applyProtection="1">
      <alignment horizontal="center" vertical="center"/>
      <protection hidden="1"/>
    </xf>
    <xf numFmtId="173" fontId="17" fillId="0" borderId="14" xfId="2" applyNumberFormat="1" applyFont="1" applyBorder="1" applyAlignment="1" applyProtection="1">
      <alignment horizontal="center" vertical="center"/>
      <protection locked="0"/>
    </xf>
    <xf numFmtId="173" fontId="12" fillId="0" borderId="0" xfId="5" applyNumberFormat="1" applyFont="1" applyAlignment="1">
      <alignment horizontal="center" vertical="center"/>
    </xf>
    <xf numFmtId="173" fontId="17" fillId="0" borderId="14" xfId="2" applyNumberFormat="1" applyFont="1" applyFill="1" applyBorder="1" applyAlignment="1" applyProtection="1">
      <alignment horizontal="center" vertical="center"/>
      <protection locked="0"/>
    </xf>
    <xf numFmtId="173" fontId="12" fillId="0" borderId="14" xfId="2" applyNumberFormat="1" applyFont="1" applyBorder="1" applyAlignment="1" applyProtection="1">
      <alignment horizontal="center" vertical="center"/>
      <protection locked="0"/>
    </xf>
    <xf numFmtId="173" fontId="12" fillId="0" borderId="16" xfId="2" applyNumberFormat="1" applyFont="1" applyBorder="1" applyAlignment="1" applyProtection="1">
      <alignment horizontal="center" vertical="center"/>
      <protection locked="0"/>
    </xf>
    <xf numFmtId="173" fontId="17" fillId="3" borderId="14" xfId="2" applyNumberFormat="1" applyFont="1" applyFill="1" applyBorder="1" applyAlignment="1" applyProtection="1">
      <alignment horizontal="center" vertical="center"/>
      <protection locked="0"/>
    </xf>
    <xf numFmtId="173" fontId="17" fillId="0" borderId="30" xfId="2" applyNumberFormat="1" applyFont="1" applyBorder="1" applyAlignment="1" applyProtection="1">
      <alignment horizontal="center" vertical="center"/>
      <protection locked="0"/>
    </xf>
    <xf numFmtId="173" fontId="17" fillId="0" borderId="52" xfId="2" applyNumberFormat="1" applyFont="1" applyBorder="1" applyAlignment="1" applyProtection="1">
      <alignment horizontal="center" vertical="center"/>
      <protection locked="0"/>
    </xf>
    <xf numFmtId="173" fontId="8" fillId="0" borderId="2" xfId="5" applyNumberFormat="1" applyFont="1" applyBorder="1" applyAlignment="1">
      <alignment horizontal="center" vertical="center"/>
    </xf>
    <xf numFmtId="173" fontId="51" fillId="14" borderId="62" xfId="5" applyNumberFormat="1" applyFont="1" applyFill="1" applyBorder="1" applyAlignment="1" applyProtection="1">
      <alignment horizontal="center" vertical="center"/>
      <protection hidden="1"/>
    </xf>
    <xf numFmtId="173" fontId="8" fillId="0" borderId="0" xfId="5" applyNumberFormat="1" applyFont="1" applyAlignment="1">
      <alignment horizontal="center" vertical="top"/>
    </xf>
    <xf numFmtId="173" fontId="16" fillId="14" borderId="77" xfId="0" applyNumberFormat="1" applyFont="1" applyFill="1" applyBorder="1" applyAlignment="1">
      <alignment horizontal="center" vertical="center" wrapText="1"/>
    </xf>
    <xf numFmtId="173" fontId="8" fillId="0" borderId="66" xfId="2" applyNumberFormat="1" applyFont="1" applyFill="1" applyBorder="1" applyAlignment="1" applyProtection="1">
      <alignment horizontal="center" vertical="center" wrapText="1"/>
    </xf>
    <xf numFmtId="173" fontId="8" fillId="0" borderId="105" xfId="2" applyNumberFormat="1" applyFont="1" applyFill="1" applyBorder="1" applyAlignment="1" applyProtection="1">
      <alignment horizontal="center" vertical="center" wrapText="1"/>
    </xf>
    <xf numFmtId="173" fontId="8" fillId="0" borderId="50" xfId="2" applyNumberFormat="1" applyFont="1" applyFill="1" applyBorder="1" applyAlignment="1" applyProtection="1">
      <alignment horizontal="center" vertical="center" wrapText="1"/>
    </xf>
    <xf numFmtId="173" fontId="8" fillId="0" borderId="0" xfId="5" applyNumberFormat="1" applyFont="1" applyAlignment="1">
      <alignment vertical="top"/>
    </xf>
    <xf numFmtId="173" fontId="8" fillId="3" borderId="0" xfId="5" applyNumberFormat="1" applyFont="1" applyFill="1" applyAlignment="1">
      <alignment vertical="top"/>
    </xf>
    <xf numFmtId="173" fontId="51" fillId="14" borderId="75" xfId="5" applyNumberFormat="1" applyFont="1" applyFill="1" applyBorder="1" applyAlignment="1">
      <alignment horizontal="center" vertical="center"/>
    </xf>
    <xf numFmtId="173" fontId="23" fillId="0" borderId="17" xfId="2" applyNumberFormat="1" applyFont="1" applyFill="1" applyBorder="1" applyAlignment="1" applyProtection="1">
      <alignment horizontal="center" vertical="center"/>
      <protection locked="0" hidden="1"/>
    </xf>
    <xf numFmtId="173" fontId="23" fillId="12" borderId="76" xfId="2" applyNumberFormat="1" applyFont="1" applyFill="1" applyBorder="1" applyAlignment="1" applyProtection="1">
      <alignment horizontal="center" vertical="center"/>
      <protection hidden="1"/>
    </xf>
    <xf numFmtId="173" fontId="17" fillId="0" borderId="57" xfId="2" applyNumberFormat="1" applyFont="1" applyBorder="1" applyAlignment="1" applyProtection="1">
      <alignment horizontal="center" vertical="center"/>
      <protection locked="0"/>
    </xf>
    <xf numFmtId="173" fontId="12" fillId="0" borderId="0" xfId="5" applyNumberFormat="1" applyFont="1" applyAlignment="1">
      <alignment vertical="top"/>
    </xf>
    <xf numFmtId="173" fontId="17" fillId="0" borderId="58" xfId="2" applyNumberFormat="1" applyFont="1" applyBorder="1" applyAlignment="1" applyProtection="1">
      <alignment horizontal="center" vertical="center"/>
      <protection locked="0"/>
    </xf>
    <xf numFmtId="173" fontId="51" fillId="14" borderId="27" xfId="5" applyNumberFormat="1" applyFont="1" applyFill="1" applyBorder="1" applyAlignment="1">
      <alignment horizontal="center" vertical="center"/>
    </xf>
    <xf numFmtId="173" fontId="23" fillId="12" borderId="57" xfId="2" applyNumberFormat="1" applyFont="1" applyFill="1" applyBorder="1" applyAlignment="1" applyProtection="1">
      <alignment horizontal="center" vertical="center"/>
      <protection hidden="1"/>
    </xf>
    <xf numFmtId="173" fontId="51" fillId="14" borderId="54" xfId="5" applyNumberFormat="1" applyFont="1" applyFill="1" applyBorder="1" applyAlignment="1">
      <alignment horizontal="center" vertical="center"/>
    </xf>
    <xf numFmtId="173" fontId="51" fillId="14" borderId="13" xfId="5" applyNumberFormat="1" applyFont="1" applyFill="1" applyBorder="1" applyAlignment="1">
      <alignment horizontal="center" vertical="center"/>
    </xf>
    <xf numFmtId="173" fontId="23" fillId="12" borderId="14" xfId="2" applyNumberFormat="1" applyFont="1" applyFill="1" applyBorder="1" applyAlignment="1" applyProtection="1">
      <alignment horizontal="center" vertical="center"/>
      <protection hidden="1"/>
    </xf>
    <xf numFmtId="173" fontId="8" fillId="0" borderId="0" xfId="0" applyNumberFormat="1" applyFont="1" applyProtection="1">
      <protection locked="0"/>
    </xf>
    <xf numFmtId="173" fontId="9" fillId="0" borderId="0" xfId="0" applyNumberFormat="1" applyFont="1" applyProtection="1">
      <protection locked="0"/>
    </xf>
    <xf numFmtId="173" fontId="0" fillId="0" borderId="0" xfId="0" applyNumberFormat="1" applyProtection="1">
      <protection locked="0"/>
    </xf>
    <xf numFmtId="173" fontId="6" fillId="14" borderId="12" xfId="0" applyNumberFormat="1" applyFont="1" applyFill="1" applyBorder="1" applyAlignment="1" applyProtection="1">
      <alignment horizontal="center" vertical="center" wrapText="1"/>
      <protection locked="0"/>
    </xf>
    <xf numFmtId="173" fontId="18" fillId="12" borderId="12" xfId="1" applyNumberFormat="1" applyFont="1" applyFill="1" applyBorder="1" applyAlignment="1" applyProtection="1">
      <alignment horizontal="right" vertical="center"/>
      <protection hidden="1"/>
    </xf>
    <xf numFmtId="173" fontId="11" fillId="16" borderId="9" xfId="1" applyNumberFormat="1" applyFont="1" applyFill="1" applyBorder="1" applyAlignment="1" applyProtection="1">
      <alignment vertical="center"/>
      <protection locked="0"/>
    </xf>
    <xf numFmtId="173" fontId="11" fillId="16" borderId="11" xfId="1" applyNumberFormat="1" applyFont="1" applyFill="1" applyBorder="1" applyAlignment="1" applyProtection="1">
      <alignment vertical="center"/>
      <protection locked="0"/>
    </xf>
    <xf numFmtId="173" fontId="50" fillId="6" borderId="0" xfId="0" applyNumberFormat="1" applyFont="1" applyFill="1" applyAlignment="1" applyProtection="1">
      <alignment horizontal="center" vertical="center"/>
      <protection locked="0"/>
    </xf>
    <xf numFmtId="173" fontId="22" fillId="6" borderId="0" xfId="0" applyNumberFormat="1" applyFont="1" applyFill="1" applyProtection="1">
      <protection locked="0"/>
    </xf>
    <xf numFmtId="173" fontId="33" fillId="10" borderId="86" xfId="5" applyNumberFormat="1" applyFont="1" applyFill="1" applyBorder="1" applyAlignment="1" applyProtection="1">
      <alignment vertical="center"/>
      <protection locked="0"/>
    </xf>
    <xf numFmtId="173" fontId="32" fillId="9" borderId="52" xfId="5" applyNumberFormat="1" applyFont="1" applyFill="1" applyBorder="1" applyAlignment="1" applyProtection="1">
      <alignment horizontal="center" vertical="center"/>
      <protection locked="0"/>
    </xf>
    <xf numFmtId="173" fontId="32" fillId="9" borderId="43" xfId="5" applyNumberFormat="1" applyFont="1" applyFill="1" applyBorder="1" applyAlignment="1" applyProtection="1">
      <alignment horizontal="center" vertical="center"/>
      <protection locked="0"/>
    </xf>
    <xf numFmtId="173" fontId="20" fillId="6" borderId="30" xfId="6" applyNumberFormat="1" applyFont="1" applyFill="1" applyBorder="1" applyAlignment="1" applyProtection="1">
      <alignment vertical="top"/>
      <protection hidden="1"/>
    </xf>
    <xf numFmtId="173" fontId="20" fillId="6" borderId="60" xfId="6" applyNumberFormat="1" applyFont="1" applyFill="1" applyBorder="1" applyAlignment="1" applyProtection="1">
      <alignment vertical="top"/>
      <protection hidden="1"/>
    </xf>
    <xf numFmtId="173" fontId="20" fillId="6" borderId="14" xfId="6" applyNumberFormat="1" applyFont="1" applyFill="1" applyBorder="1" applyAlignment="1" applyProtection="1">
      <alignment vertical="top"/>
      <protection hidden="1"/>
    </xf>
    <xf numFmtId="173" fontId="20" fillId="6" borderId="26" xfId="6" applyNumberFormat="1" applyFont="1" applyFill="1" applyBorder="1" applyAlignment="1" applyProtection="1">
      <alignment vertical="top"/>
      <protection hidden="1"/>
    </xf>
    <xf numFmtId="173" fontId="20" fillId="6" borderId="52" xfId="6" applyNumberFormat="1" applyFont="1" applyFill="1" applyBorder="1" applyAlignment="1" applyProtection="1">
      <alignment vertical="top"/>
      <protection hidden="1"/>
    </xf>
    <xf numFmtId="173" fontId="20" fillId="6" borderId="43" xfId="6" applyNumberFormat="1" applyFont="1" applyFill="1" applyBorder="1" applyAlignment="1" applyProtection="1">
      <alignment vertical="top"/>
      <protection hidden="1"/>
    </xf>
    <xf numFmtId="173" fontId="32" fillId="9" borderId="62" xfId="6" applyNumberFormat="1" applyFont="1" applyFill="1" applyBorder="1" applyAlignment="1" applyProtection="1">
      <alignment vertical="top"/>
      <protection hidden="1"/>
    </xf>
    <xf numFmtId="173" fontId="32" fillId="9" borderId="99" xfId="6" applyNumberFormat="1" applyFont="1" applyFill="1" applyBorder="1" applyAlignment="1" applyProtection="1">
      <alignment vertical="center"/>
      <protection hidden="1"/>
    </xf>
    <xf numFmtId="173" fontId="9" fillId="6" borderId="0" xfId="0" applyNumberFormat="1" applyFont="1" applyFill="1" applyProtection="1">
      <protection locked="0"/>
    </xf>
    <xf numFmtId="173" fontId="9" fillId="0" borderId="12" xfId="0" applyNumberFormat="1" applyFont="1" applyBorder="1" applyProtection="1">
      <protection locked="0"/>
    </xf>
    <xf numFmtId="173" fontId="9" fillId="0" borderId="11" xfId="0" applyNumberFormat="1" applyFont="1" applyBorder="1" applyProtection="1">
      <protection locked="0"/>
    </xf>
    <xf numFmtId="173" fontId="44" fillId="0" borderId="0" xfId="0" applyNumberFormat="1" applyFont="1" applyAlignment="1" applyProtection="1">
      <alignment horizontal="center" wrapText="1"/>
      <protection locked="0"/>
    </xf>
    <xf numFmtId="173" fontId="40" fillId="0" borderId="0" xfId="0" applyNumberFormat="1" applyFont="1" applyAlignment="1" applyProtection="1">
      <alignment horizontal="center"/>
      <protection locked="0"/>
    </xf>
    <xf numFmtId="173" fontId="2" fillId="6" borderId="13" xfId="2" applyNumberFormat="1" applyFont="1" applyFill="1" applyBorder="1" applyAlignment="1" applyProtection="1">
      <alignment horizontal="center" vertical="top"/>
    </xf>
    <xf numFmtId="173" fontId="19" fillId="0" borderId="16" xfId="2" applyNumberFormat="1" applyFont="1" applyBorder="1" applyAlignment="1" applyProtection="1">
      <alignment horizontal="right" vertical="top"/>
      <protection locked="0"/>
    </xf>
    <xf numFmtId="173" fontId="19" fillId="0" borderId="24" xfId="2" applyNumberFormat="1" applyFont="1" applyBorder="1" applyAlignment="1" applyProtection="1">
      <alignment horizontal="right" vertical="top"/>
      <protection locked="0"/>
    </xf>
    <xf numFmtId="173" fontId="44" fillId="6" borderId="0" xfId="0" applyNumberFormat="1" applyFont="1" applyFill="1"/>
    <xf numFmtId="173" fontId="40" fillId="6" borderId="0" xfId="0" applyNumberFormat="1" applyFont="1" applyFill="1" applyAlignment="1">
      <alignment horizontal="right"/>
    </xf>
    <xf numFmtId="173" fontId="44" fillId="0" borderId="0" xfId="0" applyNumberFormat="1" applyFont="1" applyProtection="1">
      <protection locked="0"/>
    </xf>
    <xf numFmtId="173" fontId="40" fillId="0" borderId="0" xfId="0" applyNumberFormat="1" applyFont="1" applyAlignment="1" applyProtection="1">
      <alignment horizontal="right"/>
      <protection locked="0"/>
    </xf>
    <xf numFmtId="173" fontId="19" fillId="0" borderId="13" xfId="2" applyNumberFormat="1" applyFont="1" applyBorder="1" applyAlignment="1" applyProtection="1">
      <alignment horizontal="right" vertical="top"/>
      <protection locked="0"/>
    </xf>
    <xf numFmtId="173" fontId="19" fillId="0" borderId="25" xfId="2" applyNumberFormat="1" applyFont="1" applyBorder="1" applyAlignment="1" applyProtection="1">
      <alignment horizontal="right" vertical="top"/>
      <protection locked="0"/>
    </xf>
    <xf numFmtId="173" fontId="2" fillId="6" borderId="30" xfId="2" applyNumberFormat="1" applyFont="1" applyFill="1" applyBorder="1" applyAlignment="1" applyProtection="1">
      <alignment horizontal="center" vertical="top"/>
    </xf>
    <xf numFmtId="173" fontId="19" fillId="0" borderId="14" xfId="2" applyNumberFormat="1" applyFont="1" applyBorder="1" applyAlignment="1" applyProtection="1">
      <alignment horizontal="right" vertical="top"/>
      <protection locked="0"/>
    </xf>
    <xf numFmtId="173" fontId="19" fillId="0" borderId="26" xfId="2" applyNumberFormat="1" applyFont="1" applyBorder="1" applyAlignment="1" applyProtection="1">
      <alignment horizontal="right" vertical="top"/>
      <protection locked="0"/>
    </xf>
    <xf numFmtId="173" fontId="2" fillId="6" borderId="14" xfId="2" applyNumberFormat="1" applyFont="1" applyFill="1" applyBorder="1" applyAlignment="1" applyProtection="1">
      <alignment horizontal="center" vertical="top"/>
    </xf>
    <xf numFmtId="173" fontId="45" fillId="0" borderId="0" xfId="0" applyNumberFormat="1" applyFont="1" applyProtection="1">
      <protection locked="0"/>
    </xf>
    <xf numFmtId="173" fontId="18" fillId="0" borderId="0" xfId="0" applyNumberFormat="1" applyFont="1" applyAlignment="1" applyProtection="1">
      <alignment horizontal="right"/>
      <protection locked="0"/>
    </xf>
    <xf numFmtId="173" fontId="54" fillId="0" borderId="12" xfId="0" applyNumberFormat="1" applyFont="1" applyBorder="1" applyAlignment="1" applyProtection="1">
      <alignment horizontal="center" vertical="center" wrapText="1"/>
      <protection locked="0"/>
    </xf>
    <xf numFmtId="173" fontId="54" fillId="0" borderId="9" xfId="0" applyNumberFormat="1" applyFont="1" applyBorder="1" applyAlignment="1" applyProtection="1">
      <alignment horizontal="center" vertical="center" wrapText="1"/>
      <protection locked="0"/>
    </xf>
    <xf numFmtId="173" fontId="44" fillId="0" borderId="12" xfId="0" applyNumberFormat="1" applyFont="1" applyBorder="1" applyAlignment="1">
      <alignment horizontal="left" vertical="center"/>
    </xf>
    <xf numFmtId="173" fontId="40" fillId="0" borderId="12" xfId="0" applyNumberFormat="1" applyFont="1" applyBorder="1" applyAlignment="1">
      <alignment horizontal="right"/>
    </xf>
    <xf numFmtId="173" fontId="40" fillId="0" borderId="9" xfId="0" applyNumberFormat="1" applyFont="1" applyBorder="1" applyAlignment="1">
      <alignment horizontal="right"/>
    </xf>
    <xf numFmtId="173" fontId="9" fillId="0" borderId="0" xfId="0" applyNumberFormat="1" applyFont="1"/>
    <xf numFmtId="173" fontId="18" fillId="0" borderId="4" xfId="0" applyNumberFormat="1" applyFont="1" applyBorder="1" applyProtection="1">
      <protection locked="0"/>
    </xf>
    <xf numFmtId="173" fontId="18" fillId="0" borderId="0" xfId="0" applyNumberFormat="1" applyFont="1" applyAlignment="1" applyProtection="1">
      <alignment vertical="top" wrapText="1"/>
      <protection locked="0"/>
    </xf>
    <xf numFmtId="173" fontId="21" fillId="2" borderId="0" xfId="0" applyNumberFormat="1" applyFont="1" applyFill="1" applyAlignment="1">
      <alignment horizontal="center" vertical="center" wrapText="1"/>
    </xf>
    <xf numFmtId="173" fontId="20" fillId="3" borderId="14" xfId="1" applyNumberFormat="1" applyFont="1" applyFill="1" applyBorder="1" applyAlignment="1" applyProtection="1">
      <alignment vertical="top"/>
      <protection locked="0"/>
    </xf>
    <xf numFmtId="173" fontId="21" fillId="2" borderId="7" xfId="0" applyNumberFormat="1" applyFont="1" applyFill="1" applyBorder="1"/>
    <xf numFmtId="173" fontId="2" fillId="4" borderId="12" xfId="0" applyNumberFormat="1" applyFont="1" applyFill="1" applyBorder="1" applyAlignment="1">
      <alignment horizontal="center" vertical="center" wrapText="1"/>
    </xf>
    <xf numFmtId="173" fontId="21" fillId="2" borderId="12" xfId="0" applyNumberFormat="1" applyFont="1" applyFill="1" applyBorder="1" applyAlignment="1">
      <alignment horizontal="center" vertical="center"/>
    </xf>
    <xf numFmtId="173" fontId="21" fillId="2" borderId="12" xfId="0" applyNumberFormat="1" applyFont="1" applyFill="1" applyBorder="1" applyAlignment="1" applyProtection="1">
      <alignment horizontal="center" vertical="center"/>
      <protection locked="0"/>
    </xf>
    <xf numFmtId="173" fontId="20" fillId="3" borderId="14" xfId="1" applyNumberFormat="1" applyFont="1" applyFill="1" applyBorder="1" applyAlignment="1" applyProtection="1">
      <alignment vertical="top"/>
    </xf>
    <xf numFmtId="173" fontId="21" fillId="2" borderId="8" xfId="0" applyNumberFormat="1" applyFont="1" applyFill="1" applyBorder="1"/>
    <xf numFmtId="173" fontId="21" fillId="3" borderId="0" xfId="0" applyNumberFormat="1" applyFont="1" applyFill="1" applyProtection="1">
      <protection locked="0"/>
    </xf>
    <xf numFmtId="173" fontId="29" fillId="0" borderId="0" xfId="0" applyNumberFormat="1" applyFont="1" applyAlignment="1" applyProtection="1">
      <alignment vertical="top" wrapText="1"/>
      <protection locked="0"/>
    </xf>
    <xf numFmtId="173" fontId="9" fillId="0" borderId="0" xfId="0" applyNumberFormat="1" applyFont="1" applyAlignment="1" applyProtection="1">
      <alignment vertical="top"/>
      <protection locked="0"/>
    </xf>
    <xf numFmtId="173" fontId="9" fillId="0" borderId="0" xfId="0" applyNumberFormat="1" applyFont="1" applyAlignment="1" applyProtection="1">
      <alignment vertical="top" wrapText="1"/>
      <protection locked="0"/>
    </xf>
    <xf numFmtId="173" fontId="9" fillId="0" borderId="0" xfId="0" applyNumberFormat="1" applyFont="1" applyAlignment="1" applyProtection="1">
      <alignment horizontal="left" vertical="top" wrapText="1"/>
      <protection locked="0"/>
    </xf>
    <xf numFmtId="173" fontId="8" fillId="0" borderId="0" xfId="0" applyNumberFormat="1" applyFont="1" applyAlignment="1" applyProtection="1">
      <alignment vertical="top"/>
      <protection locked="0"/>
    </xf>
    <xf numFmtId="173" fontId="19" fillId="6" borderId="12" xfId="1" applyNumberFormat="1" applyFont="1" applyFill="1" applyBorder="1" applyAlignment="1" applyProtection="1">
      <alignment horizontal="right" vertical="center"/>
      <protection hidden="1"/>
    </xf>
    <xf numFmtId="173" fontId="2" fillId="6" borderId="12" xfId="1" applyNumberFormat="1" applyFont="1" applyFill="1" applyBorder="1" applyAlignment="1" applyProtection="1">
      <alignment horizontal="right" vertical="center"/>
      <protection hidden="1"/>
    </xf>
    <xf numFmtId="0" fontId="63" fillId="0" borderId="0" xfId="0" applyFont="1" applyAlignment="1">
      <alignment vertical="center"/>
    </xf>
    <xf numFmtId="0" fontId="58" fillId="0" borderId="0" xfId="0" applyFont="1" applyAlignment="1">
      <alignment vertical="center"/>
    </xf>
    <xf numFmtId="0" fontId="58" fillId="0" borderId="12" xfId="0" applyFont="1" applyBorder="1" applyAlignment="1">
      <alignment vertical="center" wrapText="1"/>
    </xf>
    <xf numFmtId="0" fontId="59" fillId="15" borderId="12" xfId="0" applyFont="1" applyFill="1" applyBorder="1" applyAlignment="1">
      <alignment horizontal="center" vertical="center"/>
    </xf>
    <xf numFmtId="173" fontId="19" fillId="0" borderId="0" xfId="0" applyNumberFormat="1" applyFont="1" applyAlignment="1" applyProtection="1">
      <alignment vertical="center" wrapText="1"/>
      <protection locked="0"/>
    </xf>
    <xf numFmtId="173" fontId="49" fillId="7" borderId="12" xfId="3" applyNumberFormat="1" applyFont="1" applyFill="1" applyBorder="1" applyAlignment="1" applyProtection="1">
      <alignment horizontal="center" vertical="center"/>
      <protection hidden="1"/>
    </xf>
    <xf numFmtId="173" fontId="39" fillId="7" borderId="12" xfId="3" applyNumberFormat="1" applyFont="1" applyFill="1" applyBorder="1" applyAlignment="1" applyProtection="1">
      <alignment vertical="center"/>
      <protection hidden="1"/>
    </xf>
    <xf numFmtId="173" fontId="37" fillId="15" borderId="9" xfId="0" applyNumberFormat="1" applyFont="1" applyFill="1" applyBorder="1" applyAlignment="1" applyProtection="1">
      <alignment vertical="center" wrapText="1"/>
      <protection locked="0"/>
    </xf>
    <xf numFmtId="173" fontId="18" fillId="0" borderId="51" xfId="1" applyNumberFormat="1" applyFont="1" applyBorder="1" applyAlignment="1" applyProtection="1">
      <protection locked="0"/>
    </xf>
    <xf numFmtId="173" fontId="18" fillId="0" borderId="50" xfId="1" applyNumberFormat="1" applyFont="1" applyBorder="1" applyAlignment="1" applyProtection="1">
      <protection locked="0"/>
    </xf>
    <xf numFmtId="173" fontId="43" fillId="14" borderId="7" xfId="1" applyNumberFormat="1" applyFont="1" applyFill="1" applyBorder="1" applyAlignment="1" applyProtection="1">
      <protection hidden="1"/>
    </xf>
    <xf numFmtId="173" fontId="9" fillId="0" borderId="0" xfId="0" applyNumberFormat="1" applyFont="1" applyAlignment="1" applyProtection="1">
      <alignment horizontal="left" vertical="top"/>
      <protection locked="0"/>
    </xf>
    <xf numFmtId="173" fontId="1" fillId="0" borderId="0" xfId="1" applyNumberFormat="1" applyAlignment="1" applyProtection="1">
      <alignment vertical="top"/>
      <protection locked="0"/>
    </xf>
    <xf numFmtId="173" fontId="13" fillId="2" borderId="12" xfId="1" applyNumberFormat="1" applyFont="1" applyFill="1" applyBorder="1" applyAlignment="1" applyProtection="1">
      <alignment horizontal="center" vertical="center" wrapText="1"/>
    </xf>
    <xf numFmtId="173" fontId="9" fillId="6" borderId="12" xfId="1" applyNumberFormat="1" applyFont="1" applyFill="1" applyBorder="1" applyAlignment="1" applyProtection="1">
      <alignment vertical="center"/>
      <protection hidden="1"/>
    </xf>
    <xf numFmtId="173" fontId="9" fillId="3" borderId="12" xfId="1" applyNumberFormat="1" applyFont="1" applyFill="1" applyBorder="1" applyAlignment="1" applyProtection="1">
      <alignment vertical="center"/>
      <protection locked="0"/>
    </xf>
    <xf numFmtId="173" fontId="9" fillId="6" borderId="12" xfId="1" applyNumberFormat="1" applyFont="1" applyFill="1" applyBorder="1" applyAlignment="1" applyProtection="1">
      <alignment vertical="center"/>
    </xf>
    <xf numFmtId="173" fontId="8" fillId="6" borderId="12" xfId="1" applyNumberFormat="1" applyFont="1" applyFill="1" applyBorder="1" applyAlignment="1" applyProtection="1">
      <alignment vertical="center"/>
      <protection hidden="1"/>
    </xf>
    <xf numFmtId="173" fontId="8" fillId="3" borderId="12" xfId="1" applyNumberFormat="1" applyFont="1" applyFill="1" applyBorder="1" applyAlignment="1" applyProtection="1">
      <alignment vertical="center"/>
      <protection locked="0"/>
    </xf>
    <xf numFmtId="173" fontId="8" fillId="0" borderId="0" xfId="1" applyNumberFormat="1" applyFont="1" applyAlignment="1" applyProtection="1">
      <alignment vertical="center"/>
      <protection locked="0"/>
    </xf>
    <xf numFmtId="173" fontId="8" fillId="0" borderId="0" xfId="0" applyNumberFormat="1" applyFont="1" applyAlignment="1" applyProtection="1">
      <alignment vertical="center"/>
      <protection locked="0"/>
    </xf>
    <xf numFmtId="173" fontId="8" fillId="0" borderId="0" xfId="1" applyNumberFormat="1" applyFont="1" applyProtection="1">
      <protection locked="0"/>
    </xf>
    <xf numFmtId="0" fontId="9" fillId="0" borderId="9" xfId="0" applyFont="1" applyBorder="1" applyAlignment="1" applyProtection="1">
      <alignment horizontal="center"/>
      <protection locked="0"/>
    </xf>
    <xf numFmtId="0" fontId="9" fillId="0" borderId="11" xfId="0" applyFont="1" applyBorder="1" applyAlignment="1" applyProtection="1">
      <alignment horizontal="center"/>
      <protection locked="0"/>
    </xf>
    <xf numFmtId="0" fontId="43" fillId="14" borderId="9" xfId="0" applyFont="1" applyFill="1" applyBorder="1" applyAlignment="1" applyProtection="1">
      <alignment horizontal="right"/>
      <protection locked="0"/>
    </xf>
    <xf numFmtId="0" fontId="43" fillId="14" borderId="7" xfId="0" applyFont="1" applyFill="1" applyBorder="1" applyAlignment="1" applyProtection="1">
      <alignment horizontal="right"/>
      <protection locked="0"/>
    </xf>
    <xf numFmtId="0" fontId="18" fillId="0" borderId="1"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173" fontId="21" fillId="14" borderId="1" xfId="0" applyNumberFormat="1" applyFont="1" applyFill="1" applyBorder="1" applyAlignment="1" applyProtection="1">
      <alignment horizontal="center" vertical="center"/>
      <protection locked="0"/>
    </xf>
    <xf numFmtId="173" fontId="21" fillId="14" borderId="3" xfId="0" applyNumberFormat="1" applyFont="1" applyFill="1" applyBorder="1" applyAlignment="1" applyProtection="1">
      <alignment horizontal="center" vertical="center"/>
      <protection locked="0"/>
    </xf>
    <xf numFmtId="0" fontId="50" fillId="15" borderId="0" xfId="0" applyFont="1" applyFill="1" applyAlignment="1" applyProtection="1">
      <alignment horizontal="center" vertical="center"/>
      <protection locked="0"/>
    </xf>
    <xf numFmtId="0" fontId="37" fillId="18" borderId="9" xfId="0" applyFont="1" applyFill="1" applyBorder="1" applyAlignment="1" applyProtection="1">
      <alignment horizontal="center" vertical="center"/>
      <protection locked="0"/>
    </xf>
    <xf numFmtId="0" fontId="37" fillId="18" borderId="10" xfId="0" applyFont="1" applyFill="1" applyBorder="1" applyAlignment="1" applyProtection="1">
      <alignment horizontal="center" vertical="center"/>
      <protection locked="0"/>
    </xf>
    <xf numFmtId="0" fontId="37" fillId="18" borderId="11" xfId="0" applyFont="1" applyFill="1" applyBorder="1" applyAlignment="1" applyProtection="1">
      <alignment horizontal="center" vertical="center"/>
      <protection locked="0"/>
    </xf>
    <xf numFmtId="173" fontId="30" fillId="2" borderId="0" xfId="4" applyNumberFormat="1" applyFont="1" applyFill="1" applyBorder="1" applyAlignment="1" applyProtection="1">
      <alignment horizontal="center" vertical="center"/>
      <protection locked="0"/>
    </xf>
    <xf numFmtId="0" fontId="19" fillId="6" borderId="0" xfId="0" applyFont="1" applyFill="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8" xfId="0" applyFont="1" applyBorder="1" applyAlignment="1" applyProtection="1">
      <alignment horizontal="left" vertical="center" wrapText="1"/>
      <protection locked="0"/>
    </xf>
    <xf numFmtId="0" fontId="11" fillId="15" borderId="1" xfId="0" applyFont="1" applyFill="1" applyBorder="1" applyAlignment="1" applyProtection="1">
      <alignment horizontal="center" vertical="center"/>
      <protection locked="0"/>
    </xf>
    <xf numFmtId="0" fontId="11" fillId="15" borderId="3" xfId="0" applyFont="1" applyFill="1" applyBorder="1" applyAlignment="1" applyProtection="1">
      <alignment horizontal="center" vertical="center"/>
      <protection locked="0"/>
    </xf>
    <xf numFmtId="0" fontId="36" fillId="3" borderId="0" xfId="0" applyFont="1" applyFill="1" applyAlignment="1">
      <alignment horizontal="left" wrapText="1"/>
    </xf>
    <xf numFmtId="0" fontId="36" fillId="3" borderId="0" xfId="0" applyFont="1" applyFill="1" applyAlignment="1">
      <alignment horizontal="left"/>
    </xf>
    <xf numFmtId="0" fontId="21" fillId="14" borderId="0" xfId="0" applyFont="1" applyFill="1" applyAlignment="1">
      <alignment horizontal="center" vertical="center" wrapText="1"/>
    </xf>
    <xf numFmtId="0" fontId="19" fillId="0" borderId="0" xfId="4" applyFont="1" applyAlignment="1" applyProtection="1"/>
    <xf numFmtId="0" fontId="19" fillId="3" borderId="0" xfId="4" applyFont="1" applyFill="1" applyAlignment="1" applyProtection="1">
      <alignment horizontal="left" vertical="center"/>
    </xf>
    <xf numFmtId="0" fontId="45" fillId="0" borderId="0" xfId="4" applyFont="1" applyAlignment="1" applyProtection="1"/>
    <xf numFmtId="0" fontId="45" fillId="0" borderId="0" xfId="0" applyFont="1"/>
    <xf numFmtId="0" fontId="30" fillId="2" borderId="0" xfId="4" applyFont="1" applyFill="1" applyBorder="1" applyAlignment="1" applyProtection="1">
      <alignment vertical="center"/>
      <protection locked="0"/>
    </xf>
    <xf numFmtId="0" fontId="58" fillId="17" borderId="0" xfId="0" applyFont="1" applyFill="1" applyAlignment="1">
      <alignment vertical="center" wrapText="1"/>
    </xf>
    <xf numFmtId="0" fontId="57" fillId="15" borderId="0" xfId="0" applyFont="1" applyFill="1" applyAlignment="1" applyProtection="1">
      <alignment horizontal="center" vertical="center"/>
      <protection locked="0"/>
    </xf>
    <xf numFmtId="9" fontId="17" fillId="12" borderId="3" xfId="3" applyFont="1" applyFill="1" applyBorder="1" applyAlignment="1" applyProtection="1">
      <alignment horizontal="center" vertical="center"/>
      <protection hidden="1"/>
    </xf>
    <xf numFmtId="9" fontId="17" fillId="12" borderId="5" xfId="3" applyFont="1" applyFill="1" applyBorder="1" applyAlignment="1" applyProtection="1">
      <alignment horizontal="center" vertical="center"/>
      <protection hidden="1"/>
    </xf>
    <xf numFmtId="9" fontId="17" fillId="12" borderId="8" xfId="3" applyFont="1" applyFill="1" applyBorder="1" applyAlignment="1" applyProtection="1">
      <alignment horizontal="center" vertical="center"/>
      <protection hidden="1"/>
    </xf>
    <xf numFmtId="0" fontId="8" fillId="6" borderId="0" xfId="0" applyFont="1" applyFill="1" applyAlignment="1">
      <alignment horizontal="left" vertical="top" wrapText="1"/>
    </xf>
    <xf numFmtId="0" fontId="7" fillId="2" borderId="0" xfId="5" applyFont="1" applyFill="1" applyAlignment="1">
      <alignment horizontal="center" vertical="center"/>
    </xf>
    <xf numFmtId="167" fontId="8" fillId="0" borderId="68" xfId="2" applyNumberFormat="1" applyFont="1" applyFill="1" applyBorder="1" applyAlignment="1" applyProtection="1">
      <alignment horizontal="center" vertical="center" wrapText="1"/>
    </xf>
    <xf numFmtId="167" fontId="8" fillId="0" borderId="66" xfId="2" applyNumberFormat="1" applyFont="1" applyFill="1" applyBorder="1" applyAlignment="1" applyProtection="1">
      <alignment horizontal="center" vertical="center" wrapText="1"/>
    </xf>
    <xf numFmtId="167" fontId="8" fillId="0" borderId="3" xfId="2" applyNumberFormat="1" applyFont="1" applyFill="1" applyBorder="1" applyAlignment="1" applyProtection="1">
      <alignment horizontal="center" vertical="center" wrapText="1"/>
    </xf>
    <xf numFmtId="167" fontId="8" fillId="0" borderId="8" xfId="2" applyNumberFormat="1" applyFont="1" applyFill="1" applyBorder="1" applyAlignment="1" applyProtection="1">
      <alignment horizontal="center" vertical="center" wrapText="1"/>
    </xf>
    <xf numFmtId="0" fontId="7" fillId="2" borderId="1" xfId="5" applyFont="1" applyFill="1" applyBorder="1" applyAlignment="1">
      <alignment horizontal="center" vertical="center"/>
    </xf>
    <xf numFmtId="0" fontId="7" fillId="2" borderId="6" xfId="5" applyFont="1" applyFill="1" applyBorder="1" applyAlignment="1">
      <alignment horizontal="center" vertical="center"/>
    </xf>
    <xf numFmtId="0" fontId="12" fillId="0" borderId="5" xfId="5" applyFont="1" applyBorder="1" applyAlignment="1">
      <alignment horizontal="center" vertical="center"/>
    </xf>
    <xf numFmtId="0" fontId="12" fillId="0" borderId="8" xfId="5" applyFont="1" applyBorder="1" applyAlignment="1">
      <alignment horizontal="center" vertical="center"/>
    </xf>
    <xf numFmtId="173" fontId="8" fillId="0" borderId="68" xfId="2" applyNumberFormat="1" applyFont="1" applyFill="1" applyBorder="1" applyAlignment="1" applyProtection="1">
      <alignment horizontal="center" vertical="center" wrapText="1"/>
    </xf>
    <xf numFmtId="173" fontId="8" fillId="0" borderId="66" xfId="2" applyNumberFormat="1" applyFont="1" applyFill="1" applyBorder="1" applyAlignment="1" applyProtection="1">
      <alignment horizontal="center" vertical="center" wrapText="1"/>
    </xf>
    <xf numFmtId="3" fontId="51" fillId="14" borderId="56" xfId="5" applyNumberFormat="1" applyFont="1" applyFill="1" applyBorder="1" applyAlignment="1">
      <alignment horizontal="center" vertical="center" wrapText="1"/>
    </xf>
    <xf numFmtId="3" fontId="51" fillId="14" borderId="49" xfId="5" applyNumberFormat="1" applyFont="1" applyFill="1" applyBorder="1" applyAlignment="1">
      <alignment horizontal="center" vertical="center" wrapText="1"/>
    </xf>
    <xf numFmtId="9" fontId="17" fillId="12" borderId="49" xfId="3" applyFont="1" applyFill="1" applyBorder="1" applyAlignment="1" applyProtection="1">
      <alignment horizontal="center" vertical="center"/>
      <protection hidden="1"/>
    </xf>
    <xf numFmtId="9" fontId="17" fillId="12" borderId="47" xfId="3" applyFont="1" applyFill="1" applyBorder="1" applyAlignment="1" applyProtection="1">
      <alignment horizontal="center" vertical="center"/>
      <protection hidden="1"/>
    </xf>
    <xf numFmtId="0" fontId="7" fillId="2" borderId="18" xfId="5" applyFont="1" applyFill="1" applyBorder="1" applyAlignment="1">
      <alignment horizontal="center" vertical="center"/>
    </xf>
    <xf numFmtId="0" fontId="7" fillId="2" borderId="20" xfId="5" applyFont="1" applyFill="1" applyBorder="1" applyAlignment="1">
      <alignment horizontal="center" vertical="center"/>
    </xf>
    <xf numFmtId="0" fontId="7" fillId="2" borderId="22" xfId="5" applyFont="1" applyFill="1" applyBorder="1" applyAlignment="1">
      <alignment horizontal="center" vertical="center"/>
    </xf>
    <xf numFmtId="0" fontId="7" fillId="2" borderId="18" xfId="5" applyFont="1" applyFill="1" applyBorder="1" applyAlignment="1">
      <alignment horizontal="center" vertical="center" wrapText="1"/>
    </xf>
    <xf numFmtId="0" fontId="7" fillId="2" borderId="20" xfId="5" applyFont="1" applyFill="1" applyBorder="1" applyAlignment="1">
      <alignment horizontal="center" vertical="center" wrapText="1"/>
    </xf>
    <xf numFmtId="0" fontId="7" fillId="2" borderId="22" xfId="5" applyFont="1" applyFill="1" applyBorder="1" applyAlignment="1">
      <alignment horizontal="center" vertical="center" wrapText="1"/>
    </xf>
    <xf numFmtId="0" fontId="7" fillId="2" borderId="2" xfId="5" applyFont="1" applyFill="1" applyBorder="1" applyAlignment="1">
      <alignment horizontal="center" vertical="center" wrapText="1"/>
    </xf>
    <xf numFmtId="0" fontId="7" fillId="2" borderId="0" xfId="5" applyFont="1" applyFill="1" applyAlignment="1">
      <alignment horizontal="center" vertical="center" wrapText="1"/>
    </xf>
    <xf numFmtId="0" fontId="50" fillId="15" borderId="0" xfId="0" applyFont="1" applyFill="1" applyAlignment="1">
      <alignment horizontal="left" vertical="center"/>
    </xf>
    <xf numFmtId="167" fontId="8" fillId="0" borderId="2" xfId="2" applyNumberFormat="1" applyFont="1" applyFill="1" applyBorder="1" applyAlignment="1" applyProtection="1">
      <alignment horizontal="center" vertical="center" wrapText="1"/>
    </xf>
    <xf numFmtId="167" fontId="8" fillId="0" borderId="7" xfId="2" applyNumberFormat="1" applyFont="1" applyFill="1" applyBorder="1" applyAlignment="1" applyProtection="1">
      <alignment horizontal="center" vertical="center" wrapText="1"/>
    </xf>
    <xf numFmtId="0" fontId="7" fillId="2" borderId="2" xfId="5" applyFont="1" applyFill="1" applyBorder="1" applyAlignment="1">
      <alignment horizontal="center" vertical="center"/>
    </xf>
    <xf numFmtId="9" fontId="17" fillId="12" borderId="101" xfId="3" applyFont="1" applyFill="1" applyBorder="1" applyAlignment="1" applyProtection="1">
      <alignment horizontal="center" vertical="center"/>
      <protection hidden="1"/>
    </xf>
    <xf numFmtId="9" fontId="17" fillId="12" borderId="71" xfId="3" applyFont="1" applyFill="1" applyBorder="1" applyAlignment="1" applyProtection="1">
      <alignment horizontal="center" vertical="center"/>
      <protection hidden="1"/>
    </xf>
    <xf numFmtId="9" fontId="17" fillId="12" borderId="102" xfId="3" applyFont="1" applyFill="1" applyBorder="1" applyAlignment="1" applyProtection="1">
      <alignment horizontal="center" vertical="center"/>
      <protection hidden="1"/>
    </xf>
    <xf numFmtId="9" fontId="51" fillId="14" borderId="70" xfId="3" applyFont="1" applyFill="1" applyBorder="1" applyAlignment="1" applyProtection="1">
      <alignment horizontal="center" vertical="center"/>
    </xf>
    <xf numFmtId="9" fontId="51" fillId="14" borderId="7" xfId="3" applyFont="1" applyFill="1" applyBorder="1" applyAlignment="1" applyProtection="1">
      <alignment horizontal="center" vertical="center"/>
    </xf>
    <xf numFmtId="0" fontId="12" fillId="11" borderId="9" xfId="0" applyFont="1" applyFill="1" applyBorder="1" applyAlignment="1">
      <alignment horizontal="center" vertical="center"/>
    </xf>
    <xf numFmtId="0" fontId="12" fillId="11" borderId="10" xfId="0" applyFont="1" applyFill="1" applyBorder="1" applyAlignment="1">
      <alignment horizontal="center" vertical="center"/>
    </xf>
    <xf numFmtId="0" fontId="12" fillId="11" borderId="11" xfId="0" applyFont="1" applyFill="1" applyBorder="1" applyAlignment="1">
      <alignment horizontal="center" vertical="center"/>
    </xf>
    <xf numFmtId="44" fontId="64" fillId="9" borderId="2" xfId="2" applyNumberFormat="1" applyFont="1" applyFill="1" applyBorder="1" applyAlignment="1" applyProtection="1">
      <alignment horizontal="center" vertical="center"/>
      <protection hidden="1"/>
    </xf>
    <xf numFmtId="44" fontId="64" fillId="9" borderId="3" xfId="2" applyNumberFormat="1" applyFont="1" applyFill="1" applyBorder="1" applyAlignment="1" applyProtection="1">
      <alignment horizontal="center" vertical="center"/>
      <protection hidden="1"/>
    </xf>
    <xf numFmtId="44" fontId="64" fillId="9" borderId="7" xfId="2" applyNumberFormat="1" applyFont="1" applyFill="1" applyBorder="1" applyAlignment="1" applyProtection="1">
      <alignment horizontal="center" vertical="center"/>
      <protection hidden="1"/>
    </xf>
    <xf numFmtId="44" fontId="64" fillId="9" borderId="8" xfId="2" applyNumberFormat="1" applyFont="1" applyFill="1" applyBorder="1" applyAlignment="1" applyProtection="1">
      <alignment horizontal="center" vertical="center"/>
      <protection hidden="1"/>
    </xf>
    <xf numFmtId="0" fontId="7" fillId="2" borderId="1" xfId="5" applyFont="1" applyFill="1" applyBorder="1" applyAlignment="1">
      <alignment horizontal="center" vertical="center" wrapText="1"/>
    </xf>
    <xf numFmtId="0" fontId="7" fillId="2" borderId="4" xfId="5" applyFont="1" applyFill="1" applyBorder="1" applyAlignment="1">
      <alignment horizontal="center" vertical="center" wrapText="1"/>
    </xf>
    <xf numFmtId="0" fontId="7" fillId="2" borderId="6" xfId="5" applyFont="1" applyFill="1" applyBorder="1" applyAlignment="1">
      <alignment horizontal="center" vertical="center" wrapText="1"/>
    </xf>
    <xf numFmtId="173" fontId="31" fillId="8" borderId="53" xfId="6" applyNumberFormat="1" applyFont="1" applyFill="1" applyBorder="1" applyAlignment="1" applyProtection="1">
      <alignment horizontal="center" vertical="center"/>
      <protection hidden="1"/>
    </xf>
    <xf numFmtId="173" fontId="31" fillId="8" borderId="61" xfId="6" applyNumberFormat="1" applyFont="1" applyFill="1" applyBorder="1" applyAlignment="1" applyProtection="1">
      <alignment horizontal="center" vertical="center"/>
      <protection hidden="1"/>
    </xf>
    <xf numFmtId="9" fontId="26" fillId="8" borderId="91" xfId="7" applyFont="1" applyFill="1" applyBorder="1" applyAlignment="1" applyProtection="1">
      <alignment horizontal="center" vertical="center"/>
      <protection hidden="1"/>
    </xf>
    <xf numFmtId="9" fontId="26" fillId="8" borderId="93" xfId="7" applyFont="1" applyFill="1" applyBorder="1" applyAlignment="1" applyProtection="1">
      <alignment horizontal="center" vertical="center"/>
      <protection hidden="1"/>
    </xf>
    <xf numFmtId="0" fontId="30" fillId="2" borderId="0" xfId="4" applyFont="1" applyFill="1" applyBorder="1" applyAlignment="1" applyProtection="1">
      <alignment horizontal="center" vertical="center"/>
      <protection locked="0"/>
    </xf>
    <xf numFmtId="0" fontId="33" fillId="2" borderId="0" xfId="0" applyFont="1" applyFill="1" applyAlignment="1" applyProtection="1">
      <alignment horizontal="center" vertical="center"/>
      <protection locked="0"/>
    </xf>
    <xf numFmtId="9" fontId="27" fillId="4" borderId="0" xfId="3" applyFont="1" applyFill="1" applyAlignment="1" applyProtection="1">
      <alignment horizontal="center" vertical="center"/>
      <protection hidden="1"/>
    </xf>
    <xf numFmtId="9" fontId="53" fillId="13" borderId="0" xfId="3" applyFont="1" applyFill="1" applyAlignment="1" applyProtection="1">
      <alignment horizontal="center" vertical="center"/>
      <protection hidden="1"/>
    </xf>
    <xf numFmtId="9" fontId="27" fillId="4" borderId="0" xfId="0" applyNumberFormat="1"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hidden="1"/>
    </xf>
    <xf numFmtId="0" fontId="49" fillId="14" borderId="0" xfId="0" applyFont="1" applyFill="1" applyAlignment="1" applyProtection="1">
      <alignment horizontal="center" vertical="center"/>
      <protection locked="0"/>
    </xf>
    <xf numFmtId="0" fontId="56" fillId="6" borderId="0" xfId="0" applyFont="1" applyFill="1" applyAlignment="1" applyProtection="1">
      <alignment horizontal="center"/>
      <protection locked="0"/>
    </xf>
    <xf numFmtId="0" fontId="26" fillId="21" borderId="90" xfId="5" applyFont="1" applyFill="1" applyBorder="1" applyAlignment="1" applyProtection="1">
      <alignment horizontal="center" vertical="center"/>
      <protection locked="0"/>
    </xf>
    <xf numFmtId="0" fontId="26" fillId="21" borderId="92" xfId="5" applyFont="1" applyFill="1" applyBorder="1" applyAlignment="1" applyProtection="1">
      <alignment horizontal="center" vertical="center"/>
      <protection locked="0"/>
    </xf>
    <xf numFmtId="0" fontId="47" fillId="2" borderId="0" xfId="4" applyFont="1" applyFill="1" applyBorder="1" applyAlignment="1" applyProtection="1">
      <alignment horizontal="center" vertical="center"/>
      <protection locked="0"/>
    </xf>
    <xf numFmtId="0" fontId="16" fillId="2" borderId="0" xfId="5" applyFont="1" applyFill="1" applyAlignment="1" applyProtection="1">
      <alignment horizontal="center" vertical="center" wrapText="1"/>
      <protection locked="0"/>
    </xf>
    <xf numFmtId="171" fontId="41" fillId="5" borderId="0" xfId="0" applyNumberFormat="1" applyFont="1" applyFill="1" applyAlignment="1" applyProtection="1">
      <alignment horizontal="center" vertical="center"/>
      <protection locked="0"/>
    </xf>
    <xf numFmtId="171" fontId="41" fillId="14" borderId="0" xfId="0" applyNumberFormat="1" applyFont="1" applyFill="1" applyAlignment="1" applyProtection="1">
      <alignment horizontal="center" vertical="center"/>
      <protection locked="0"/>
    </xf>
    <xf numFmtId="0" fontId="16" fillId="2" borderId="2" xfId="5" applyFont="1" applyFill="1" applyBorder="1" applyAlignment="1" applyProtection="1">
      <alignment horizontal="center" vertical="center"/>
      <protection locked="0"/>
    </xf>
    <xf numFmtId="0" fontId="16" fillId="2" borderId="0" xfId="5" applyFont="1" applyFill="1" applyAlignment="1" applyProtection="1">
      <alignment horizontal="center" vertical="center"/>
      <protection locked="0"/>
    </xf>
    <xf numFmtId="173" fontId="18" fillId="0" borderId="12" xfId="0" applyNumberFormat="1" applyFont="1" applyBorder="1" applyAlignment="1" applyProtection="1">
      <alignment horizontal="left" vertical="top" wrapText="1"/>
      <protection locked="0"/>
    </xf>
    <xf numFmtId="173" fontId="40" fillId="0" borderId="12" xfId="0" applyNumberFormat="1" applyFont="1" applyBorder="1" applyAlignment="1" applyProtection="1">
      <alignment horizontal="center" wrapText="1"/>
      <protection locked="0"/>
    </xf>
    <xf numFmtId="173" fontId="18" fillId="0" borderId="12" xfId="0" applyNumberFormat="1" applyFont="1" applyBorder="1" applyAlignment="1" applyProtection="1">
      <alignment horizontal="center" wrapText="1"/>
      <protection locked="0"/>
    </xf>
    <xf numFmtId="0" fontId="18" fillId="15" borderId="0" xfId="0" applyFont="1" applyFill="1" applyAlignment="1" applyProtection="1">
      <alignment horizontal="center"/>
      <protection locked="0"/>
    </xf>
    <xf numFmtId="170" fontId="41" fillId="14" borderId="0" xfId="0" applyNumberFormat="1" applyFont="1" applyFill="1" applyAlignment="1" applyProtection="1">
      <alignment horizontal="center" vertical="center"/>
      <protection locked="0"/>
    </xf>
    <xf numFmtId="0" fontId="16" fillId="2" borderId="2" xfId="5" applyFont="1" applyFill="1" applyBorder="1" applyAlignment="1" applyProtection="1">
      <alignment horizontal="center" vertical="center" wrapText="1"/>
      <protection locked="0"/>
    </xf>
    <xf numFmtId="171" fontId="18" fillId="0" borderId="12" xfId="0" applyNumberFormat="1" applyFont="1" applyBorder="1" applyAlignment="1" applyProtection="1">
      <alignment horizontal="left" vertical="top" wrapText="1"/>
      <protection locked="0"/>
    </xf>
    <xf numFmtId="171" fontId="40" fillId="0" borderId="12" xfId="0" applyNumberFormat="1" applyFont="1" applyBorder="1" applyAlignment="1" applyProtection="1">
      <alignment horizontal="center" wrapText="1"/>
      <protection locked="0"/>
    </xf>
    <xf numFmtId="171" fontId="18" fillId="0" borderId="12" xfId="0" applyNumberFormat="1" applyFont="1" applyBorder="1" applyAlignment="1" applyProtection="1">
      <alignment horizontal="center" wrapText="1"/>
      <protection locked="0"/>
    </xf>
    <xf numFmtId="0" fontId="10" fillId="0" borderId="9" xfId="0" applyFont="1" applyBorder="1" applyAlignment="1" applyProtection="1">
      <alignment horizontal="center"/>
      <protection locked="0"/>
    </xf>
    <xf numFmtId="0" fontId="10" fillId="0" borderId="11" xfId="0" applyFont="1" applyBorder="1" applyAlignment="1" applyProtection="1">
      <alignment horizontal="center"/>
      <protection locked="0"/>
    </xf>
    <xf numFmtId="173" fontId="9" fillId="0" borderId="9" xfId="0" applyNumberFormat="1" applyFont="1" applyBorder="1" applyAlignment="1" applyProtection="1">
      <alignment horizontal="center"/>
      <protection locked="0"/>
    </xf>
    <xf numFmtId="173" fontId="9" fillId="0" borderId="11" xfId="0" applyNumberFormat="1" applyFont="1" applyBorder="1" applyAlignment="1" applyProtection="1">
      <alignment horizontal="center"/>
      <protection locked="0"/>
    </xf>
    <xf numFmtId="0" fontId="6" fillId="14" borderId="0" xfId="0" applyFont="1" applyFill="1" applyAlignment="1" applyProtection="1">
      <alignment horizontal="center" vertical="center"/>
      <protection locked="0"/>
    </xf>
    <xf numFmtId="1" fontId="19" fillId="3" borderId="26" xfId="6" applyNumberFormat="1" applyFill="1" applyBorder="1" applyAlignment="1" applyProtection="1">
      <alignment horizontal="left" vertical="top"/>
      <protection locked="0"/>
    </xf>
    <xf numFmtId="1" fontId="19" fillId="3" borderId="21" xfId="6" applyNumberFormat="1" applyFill="1" applyBorder="1" applyAlignment="1" applyProtection="1">
      <alignment horizontal="left" vertical="top"/>
      <protection locked="0"/>
    </xf>
    <xf numFmtId="0" fontId="21" fillId="2" borderId="4" xfId="0" applyFont="1" applyFill="1" applyBorder="1" applyAlignment="1">
      <alignment horizontal="left" vertical="center" wrapText="1"/>
    </xf>
    <xf numFmtId="0" fontId="21" fillId="2" borderId="0" xfId="0" applyFont="1" applyFill="1" applyAlignment="1">
      <alignment horizontal="left" vertical="center" wrapText="1"/>
    </xf>
    <xf numFmtId="167" fontId="21" fillId="2" borderId="26" xfId="6" applyNumberFormat="1" applyFont="1" applyFill="1" applyBorder="1" applyAlignment="1" applyProtection="1">
      <alignment horizontal="center" vertical="top"/>
    </xf>
    <xf numFmtId="167" fontId="21" fillId="2" borderId="21" xfId="6" applyNumberFormat="1" applyFont="1" applyFill="1" applyBorder="1" applyAlignment="1" applyProtection="1">
      <alignment horizontal="center" vertical="top"/>
    </xf>
    <xf numFmtId="0" fontId="21" fillId="2" borderId="28" xfId="0" applyFont="1" applyFill="1" applyBorder="1" applyAlignment="1">
      <alignment horizontal="center" vertical="center" wrapText="1"/>
    </xf>
    <xf numFmtId="167" fontId="19" fillId="3" borderId="26" xfId="6" applyNumberFormat="1" applyFill="1" applyBorder="1" applyAlignment="1" applyProtection="1">
      <alignment horizontal="left" vertical="top"/>
      <protection locked="0"/>
    </xf>
    <xf numFmtId="167" fontId="19" fillId="3" borderId="21" xfId="6" applyNumberFormat="1" applyFill="1" applyBorder="1" applyAlignment="1" applyProtection="1">
      <alignment horizontal="left" vertical="top"/>
      <protection locked="0"/>
    </xf>
    <xf numFmtId="167" fontId="20" fillId="3" borderId="26" xfId="6" applyNumberFormat="1" applyFont="1" applyFill="1" applyBorder="1" applyAlignment="1" applyProtection="1">
      <alignment horizontal="left" vertical="top"/>
      <protection locked="0"/>
    </xf>
    <xf numFmtId="167" fontId="20" fillId="3" borderId="21" xfId="6" applyNumberFormat="1" applyFont="1" applyFill="1" applyBorder="1" applyAlignment="1" applyProtection="1">
      <alignment horizontal="left" vertical="top"/>
      <protection locked="0"/>
    </xf>
    <xf numFmtId="0" fontId="28" fillId="6" borderId="0" xfId="0" applyFont="1" applyFill="1" applyAlignment="1" applyProtection="1">
      <alignment horizontal="left" wrapText="1"/>
      <protection locked="0"/>
    </xf>
    <xf numFmtId="0" fontId="6" fillId="14" borderId="0" xfId="0" applyFont="1" applyFill="1" applyAlignment="1" applyProtection="1">
      <alignment horizontal="center" vertical="center" wrapText="1"/>
      <protection locked="0"/>
    </xf>
    <xf numFmtId="0" fontId="21" fillId="2" borderId="45" xfId="0" applyFont="1" applyFill="1" applyBorder="1" applyAlignment="1">
      <alignment horizontal="center"/>
    </xf>
    <xf numFmtId="0" fontId="21" fillId="2" borderId="46" xfId="0" applyFont="1" applyFill="1" applyBorder="1" applyAlignment="1">
      <alignment horizontal="center"/>
    </xf>
    <xf numFmtId="0" fontId="19" fillId="0" borderId="0" xfId="0" applyFont="1" applyAlignment="1" applyProtection="1">
      <alignment horizontal="left" wrapText="1"/>
      <protection locked="0"/>
    </xf>
    <xf numFmtId="169" fontId="20" fillId="3" borderId="26" xfId="1" applyNumberFormat="1" applyFont="1" applyFill="1" applyBorder="1" applyAlignment="1" applyProtection="1">
      <alignment horizontal="center" vertical="top"/>
      <protection locked="0"/>
    </xf>
    <xf numFmtId="169" fontId="20" fillId="3" borderId="21" xfId="1" applyNumberFormat="1" applyFont="1" applyFill="1" applyBorder="1" applyAlignment="1" applyProtection="1">
      <alignment horizontal="center" vertical="top"/>
      <protection locked="0"/>
    </xf>
    <xf numFmtId="169" fontId="19" fillId="3" borderId="26" xfId="1" applyNumberFormat="1" applyFont="1" applyFill="1" applyBorder="1" applyAlignment="1" applyProtection="1">
      <alignment horizontal="left" vertical="top"/>
      <protection locked="0"/>
    </xf>
    <xf numFmtId="169" fontId="19" fillId="3" borderId="42" xfId="1" applyNumberFormat="1" applyFont="1" applyFill="1" applyBorder="1" applyAlignment="1" applyProtection="1">
      <alignment horizontal="left" vertical="top"/>
      <protection locked="0"/>
    </xf>
    <xf numFmtId="169" fontId="19" fillId="3" borderId="21" xfId="1" applyNumberFormat="1" applyFont="1" applyFill="1" applyBorder="1" applyAlignment="1" applyProtection="1">
      <alignment horizontal="left" vertical="top"/>
      <protection locked="0"/>
    </xf>
    <xf numFmtId="0" fontId="21" fillId="14" borderId="4" xfId="0" applyFont="1" applyFill="1" applyBorder="1" applyAlignment="1" applyProtection="1">
      <alignment horizontal="center" vertical="center"/>
      <protection locked="0"/>
    </xf>
    <xf numFmtId="0" fontId="21" fillId="14" borderId="0" xfId="0" applyFont="1" applyFill="1" applyAlignment="1" applyProtection="1">
      <alignment horizontal="center" vertical="center"/>
      <protection locked="0"/>
    </xf>
    <xf numFmtId="0" fontId="21" fillId="2" borderId="1"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8" xfId="0" applyFont="1" applyFill="1" applyBorder="1" applyAlignment="1">
      <alignment horizontal="left" vertical="center" wrapText="1"/>
    </xf>
    <xf numFmtId="173" fontId="21" fillId="2" borderId="18" xfId="0" applyNumberFormat="1" applyFont="1" applyFill="1" applyBorder="1" applyAlignment="1">
      <alignment horizontal="center" vertical="center" wrapText="1"/>
    </xf>
    <xf numFmtId="173" fontId="21" fillId="2" borderId="22" xfId="0" applyNumberFormat="1" applyFont="1" applyFill="1" applyBorder="1" applyAlignment="1">
      <alignment horizontal="center" vertical="center" wrapText="1"/>
    </xf>
    <xf numFmtId="167" fontId="21" fillId="2" borderId="26" xfId="6" applyNumberFormat="1" applyFont="1" applyFill="1" applyBorder="1" applyAlignment="1" applyProtection="1">
      <alignment horizontal="center"/>
    </xf>
    <xf numFmtId="167" fontId="21" fillId="2" borderId="21" xfId="6" applyNumberFormat="1" applyFont="1" applyFill="1" applyBorder="1" applyAlignment="1" applyProtection="1">
      <alignment horizontal="center"/>
    </xf>
    <xf numFmtId="169" fontId="19" fillId="3" borderId="26" xfId="1" applyNumberFormat="1" applyFont="1" applyFill="1" applyBorder="1" applyAlignment="1" applyProtection="1">
      <alignment vertical="top"/>
      <protection locked="0"/>
    </xf>
    <xf numFmtId="169" fontId="19" fillId="3" borderId="42" xfId="1" applyNumberFormat="1" applyFont="1" applyFill="1" applyBorder="1" applyAlignment="1" applyProtection="1">
      <alignment vertical="top"/>
      <protection locked="0"/>
    </xf>
    <xf numFmtId="1" fontId="19" fillId="3" borderId="25" xfId="6" applyNumberFormat="1" applyFill="1" applyBorder="1" applyAlignment="1" applyProtection="1">
      <alignment horizontal="left" vertical="top"/>
      <protection locked="0"/>
    </xf>
    <xf numFmtId="1" fontId="19" fillId="3" borderId="19" xfId="6" applyNumberFormat="1" applyFill="1" applyBorder="1" applyAlignment="1" applyProtection="1">
      <alignment horizontal="left" vertical="top"/>
      <protection locked="0"/>
    </xf>
    <xf numFmtId="0" fontId="21" fillId="14" borderId="1" xfId="0" applyFont="1" applyFill="1" applyBorder="1" applyAlignment="1" applyProtection="1">
      <alignment horizontal="center" vertical="center"/>
      <protection locked="0"/>
    </xf>
    <xf numFmtId="0" fontId="21" fillId="14" borderId="2" xfId="0" applyFont="1" applyFill="1" applyBorder="1" applyAlignment="1" applyProtection="1">
      <alignment horizontal="center" vertical="center"/>
      <protection locked="0"/>
    </xf>
    <xf numFmtId="0" fontId="21" fillId="14" borderId="3" xfId="0" applyFont="1" applyFill="1" applyBorder="1" applyAlignment="1" applyProtection="1">
      <alignment horizontal="center" vertical="center"/>
      <protection locked="0"/>
    </xf>
    <xf numFmtId="0" fontId="21" fillId="14" borderId="6" xfId="0" applyFont="1" applyFill="1" applyBorder="1" applyAlignment="1" applyProtection="1">
      <alignment horizontal="center" vertical="center"/>
      <protection locked="0"/>
    </xf>
    <xf numFmtId="0" fontId="21" fillId="14" borderId="7" xfId="0" applyFont="1" applyFill="1" applyBorder="1" applyAlignment="1" applyProtection="1">
      <alignment horizontal="center" vertical="center"/>
      <protection locked="0"/>
    </xf>
    <xf numFmtId="0" fontId="21" fillId="14" borderId="8" xfId="0" applyFont="1" applyFill="1" applyBorder="1" applyAlignment="1" applyProtection="1">
      <alignment horizontal="center" vertical="center"/>
      <protection locked="0"/>
    </xf>
    <xf numFmtId="0" fontId="28" fillId="6" borderId="0" xfId="0" applyFont="1" applyFill="1" applyAlignment="1" applyProtection="1">
      <alignment horizontal="left" vertical="center" wrapText="1"/>
      <protection locked="0"/>
    </xf>
    <xf numFmtId="0" fontId="21" fillId="14" borderId="39" xfId="0" applyFont="1" applyFill="1" applyBorder="1" applyAlignment="1" applyProtection="1">
      <alignment horizontal="center" vertical="center"/>
      <protection locked="0"/>
    </xf>
    <xf numFmtId="0" fontId="21" fillId="14" borderId="40" xfId="0" applyFont="1" applyFill="1" applyBorder="1" applyAlignment="1" applyProtection="1">
      <alignment horizontal="center" vertical="center"/>
      <protection locked="0"/>
    </xf>
    <xf numFmtId="0" fontId="21" fillId="14" borderId="41"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7" fillId="2" borderId="5" xfId="0" applyFont="1" applyFill="1" applyBorder="1" applyAlignment="1" applyProtection="1">
      <alignment horizontal="center" vertical="center" wrapText="1"/>
      <protection hidden="1"/>
    </xf>
    <xf numFmtId="0" fontId="13" fillId="2" borderId="5" xfId="0" applyFont="1" applyFill="1" applyBorder="1" applyAlignment="1" applyProtection="1">
      <alignment horizontal="center" vertical="center" wrapText="1"/>
      <protection locked="0"/>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13" fillId="2" borderId="9"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19" fillId="3" borderId="12" xfId="0" applyFont="1" applyFill="1" applyBorder="1" applyAlignment="1" applyProtection="1">
      <alignment horizontal="center" vertical="center"/>
      <protection locked="0"/>
    </xf>
    <xf numFmtId="44" fontId="21" fillId="2" borderId="43" xfId="0" applyNumberFormat="1" applyFont="1" applyFill="1" applyBorder="1" applyAlignment="1">
      <alignment horizontal="center"/>
    </xf>
    <xf numFmtId="44" fontId="21" fillId="2" borderId="44" xfId="0" applyNumberFormat="1" applyFont="1" applyFill="1" applyBorder="1" applyAlignment="1">
      <alignment horizontal="center"/>
    </xf>
    <xf numFmtId="0" fontId="50" fillId="2" borderId="0" xfId="0" applyFont="1" applyFill="1" applyAlignment="1">
      <alignment horizontal="center" vertical="center"/>
    </xf>
    <xf numFmtId="0" fontId="65" fillId="0" borderId="0" xfId="0" applyFont="1"/>
    <xf numFmtId="0" fontId="65" fillId="3" borderId="0" xfId="0" applyFont="1" applyFill="1"/>
    <xf numFmtId="0" fontId="66" fillId="2" borderId="33" xfId="8" applyFont="1" applyFill="1" applyBorder="1" applyAlignment="1" applyProtection="1">
      <alignment horizontal="center" vertical="center" wrapText="1"/>
    </xf>
    <xf numFmtId="0" fontId="66" fillId="2" borderId="34" xfId="8" applyFont="1" applyFill="1" applyBorder="1" applyAlignment="1" applyProtection="1">
      <alignment horizontal="center" vertical="center" wrapText="1"/>
    </xf>
    <xf numFmtId="0" fontId="66" fillId="2" borderId="35" xfId="8" applyFont="1" applyFill="1" applyBorder="1" applyAlignment="1" applyProtection="1">
      <alignment horizontal="center" vertical="center" wrapText="1"/>
    </xf>
    <xf numFmtId="0" fontId="67" fillId="3" borderId="0" xfId="0" applyFont="1" applyFill="1" applyAlignment="1">
      <alignment horizontal="center" vertical="center" wrapText="1"/>
    </xf>
    <xf numFmtId="0" fontId="66" fillId="2" borderId="31" xfId="8" applyFont="1" applyFill="1" applyBorder="1" applyAlignment="1" applyProtection="1">
      <alignment horizontal="center" vertical="center" wrapText="1"/>
    </xf>
    <xf numFmtId="0" fontId="66" fillId="2" borderId="0" xfId="8" applyFont="1" applyFill="1" applyBorder="1" applyAlignment="1" applyProtection="1">
      <alignment horizontal="center" vertical="center" wrapText="1"/>
    </xf>
    <xf numFmtId="0" fontId="66" fillId="2" borderId="32" xfId="8" applyFont="1" applyFill="1" applyBorder="1" applyAlignment="1" applyProtection="1">
      <alignment horizontal="center" vertical="center" wrapText="1"/>
    </xf>
    <xf numFmtId="0" fontId="67" fillId="0" borderId="0" xfId="0" applyFont="1" applyAlignment="1">
      <alignment horizontal="center" vertical="center" wrapText="1"/>
    </xf>
    <xf numFmtId="0" fontId="65" fillId="3" borderId="0" xfId="0" applyFont="1" applyFill="1" applyAlignment="1">
      <alignment vertical="center"/>
    </xf>
    <xf numFmtId="0" fontId="3" fillId="0" borderId="0" xfId="4" applyFont="1" applyProtection="1"/>
    <xf numFmtId="0" fontId="65" fillId="0" borderId="0" xfId="0" applyFont="1" applyAlignment="1">
      <alignment vertical="center"/>
    </xf>
    <xf numFmtId="0" fontId="3" fillId="0" borderId="0" xfId="4" applyFont="1" applyFill="1" applyProtection="1"/>
    <xf numFmtId="0" fontId="66" fillId="2" borderId="36" xfId="8" applyFont="1" applyFill="1" applyBorder="1" applyAlignment="1" applyProtection="1">
      <alignment horizontal="center" vertical="center" wrapText="1"/>
    </xf>
    <xf numFmtId="0" fontId="66" fillId="2" borderId="37" xfId="8" applyFont="1" applyFill="1" applyBorder="1" applyAlignment="1" applyProtection="1">
      <alignment horizontal="center" vertical="center" wrapText="1"/>
    </xf>
    <xf numFmtId="0" fontId="66" fillId="2" borderId="38" xfId="8" applyFont="1" applyFill="1" applyBorder="1" applyAlignment="1" applyProtection="1">
      <alignment horizontal="center" vertical="center" wrapText="1"/>
    </xf>
  </cellXfs>
  <cellStyles count="9">
    <cellStyle name="Excel Built-in Normal" xfId="5" xr:uid="{00000000-0005-0000-0000-000000000000}"/>
    <cellStyle name="Hipervínculo" xfId="4" builtinId="8"/>
    <cellStyle name="Millares" xfId="1" builtinId="3"/>
    <cellStyle name="Moneda" xfId="2" builtinId="4"/>
    <cellStyle name="Moneda 2" xfId="6" xr:uid="{00000000-0005-0000-0000-000004000000}"/>
    <cellStyle name="Normal" xfId="0" builtinId="0"/>
    <cellStyle name="Porcentaje" xfId="3" builtinId="5"/>
    <cellStyle name="Porcentaje 2" xfId="7" xr:uid="{00000000-0005-0000-0000-000007000000}"/>
    <cellStyle name="Título" xfId="8" builtinId="15"/>
  </cellStyles>
  <dxfs count="63">
    <dxf>
      <font>
        <color rgb="FF006100"/>
      </font>
      <fill>
        <patternFill>
          <bgColor rgb="FFFF0000"/>
        </patternFill>
      </fill>
    </dxf>
    <dxf>
      <font>
        <color rgb="FF006100"/>
      </font>
      <fill>
        <patternFill>
          <bgColor rgb="FFFF0000"/>
        </patternFill>
      </fill>
    </dxf>
    <dxf>
      <font>
        <color rgb="FF006100"/>
      </font>
      <fill>
        <patternFill>
          <bgColor rgb="FFC6EFCE"/>
        </patternFill>
      </fill>
    </dxf>
    <dxf>
      <font>
        <color auto="1"/>
      </font>
      <fill>
        <patternFill>
          <bgColor rgb="FFFF0000"/>
        </patternFill>
      </fill>
    </dxf>
    <dxf>
      <font>
        <color rgb="FF006100"/>
      </font>
      <fill>
        <patternFill>
          <bgColor rgb="FFC6EFCE"/>
        </patternFill>
      </fill>
    </dxf>
    <dxf>
      <fill>
        <patternFill>
          <bgColor rgb="FF00B050"/>
        </patternFill>
      </fill>
    </dxf>
    <dxf>
      <font>
        <color rgb="FF006100"/>
      </font>
      <fill>
        <patternFill>
          <bgColor rgb="FFC6EFCE"/>
        </patternFill>
      </fill>
    </dxf>
    <dxf>
      <fill>
        <patternFill>
          <bgColor rgb="FF00B050"/>
        </patternFill>
      </fill>
    </dxf>
    <dxf>
      <font>
        <color rgb="FF006100"/>
      </font>
      <fill>
        <patternFill>
          <bgColor rgb="FFC6EFCE"/>
        </patternFill>
      </fill>
    </dxf>
    <dxf>
      <fill>
        <patternFill>
          <bgColor rgb="FF00B050"/>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FF0000"/>
        </patternFill>
      </fill>
    </dxf>
    <dxf>
      <fill>
        <patternFill>
          <bgColor rgb="FFFFC000"/>
        </patternFill>
      </fill>
    </dxf>
    <dxf>
      <font>
        <color rgb="FF006100"/>
      </font>
      <fill>
        <patternFill>
          <bgColor rgb="FFC6EFCE"/>
        </patternFill>
      </fill>
    </dxf>
    <dxf>
      <font>
        <color rgb="FF9C0006"/>
      </font>
      <fill>
        <patternFill>
          <bgColor rgb="FFFFC7CE"/>
        </patternFill>
      </fill>
    </dxf>
    <dxf>
      <font>
        <b val="0"/>
        <i val="0"/>
        <strike val="0"/>
        <condense val="0"/>
        <extend val="0"/>
        <outline val="0"/>
        <shadow val="0"/>
        <u val="none"/>
        <vertAlign val="baseline"/>
        <sz val="9"/>
        <color auto="1"/>
        <name val="Calibri"/>
        <scheme val="minor"/>
      </font>
      <fill>
        <patternFill patternType="solid">
          <fgColor indexed="64"/>
          <bgColor theme="0"/>
        </patternFill>
      </fill>
    </dxf>
    <dxf>
      <font>
        <b val="0"/>
        <i val="0"/>
        <strike val="0"/>
        <condense val="0"/>
        <extend val="0"/>
        <outline val="0"/>
        <shadow val="0"/>
        <u val="none"/>
        <vertAlign val="baseline"/>
        <sz val="9"/>
        <color auto="1"/>
        <name val="Calibri"/>
        <scheme val="minor"/>
      </font>
      <fill>
        <patternFill patternType="solid">
          <fgColor indexed="64"/>
          <bgColor theme="0"/>
        </patternFill>
      </fill>
    </dxf>
    <dxf>
      <font>
        <b val="0"/>
        <i val="0"/>
        <strike val="0"/>
        <condense val="0"/>
        <extend val="0"/>
        <outline val="0"/>
        <shadow val="0"/>
        <u val="none"/>
        <vertAlign val="baseline"/>
        <sz val="9"/>
        <color auto="1"/>
        <name val="Calibri"/>
        <scheme val="minor"/>
      </font>
      <fill>
        <patternFill patternType="solid">
          <fgColor indexed="64"/>
          <bgColor theme="0"/>
        </patternFill>
      </fill>
    </dxf>
  </dxfs>
  <tableStyles count="0" defaultTableStyle="TableStyleMedium2" defaultPivotStyle="PivotStyleLight16"/>
  <colors>
    <mruColors>
      <color rgb="FFE502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4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r>
              <a:rPr lang="es-CR"/>
              <a:t>Ingreso Neto vs </a:t>
            </a:r>
          </a:p>
          <a:p>
            <a:pPr>
              <a:defRPr/>
            </a:pPr>
            <a:r>
              <a:rPr lang="es-CR"/>
              <a:t>Gasto, Deuda  y Ahorro</a:t>
            </a:r>
          </a:p>
        </c:rich>
      </c:tx>
      <c:overlay val="0"/>
      <c:spPr>
        <a:noFill/>
        <a:ln>
          <a:noFill/>
        </a:ln>
        <a:effectLst/>
      </c:spPr>
      <c:txPr>
        <a:bodyPr rot="0" spcFirstLastPara="1" vertOverflow="ellipsis" vert="horz" wrap="square" anchor="ctr" anchorCtr="1"/>
        <a:lstStyle/>
        <a:p>
          <a:pPr>
            <a:defRPr sz="144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es-419"/>
        </a:p>
      </c:txPr>
    </c:title>
    <c:autoTitleDeleted val="0"/>
    <c:plotArea>
      <c:layout>
        <c:manualLayout>
          <c:layoutTarget val="inner"/>
          <c:xMode val="edge"/>
          <c:yMode val="edge"/>
          <c:x val="0.17795114485369637"/>
          <c:y val="0.20362299477908222"/>
          <c:w val="0.66997173946607058"/>
          <c:h val="0.70382254564749813"/>
        </c:manualLayout>
      </c:layout>
      <c:barChart>
        <c:barDir val="col"/>
        <c:grouping val="stacked"/>
        <c:varyColors val="0"/>
        <c:ser>
          <c:idx val="0"/>
          <c:order val="0"/>
          <c:tx>
            <c:strRef>
              <c:f>índices!$V$12</c:f>
              <c:strCache>
                <c:ptCount val="1"/>
                <c:pt idx="0">
                  <c:v> Gastos </c:v>
                </c:pt>
              </c:strCache>
            </c:strRef>
          </c:tx>
          <c:spPr>
            <a:gradFill rotWithShape="1">
              <a:gsLst>
                <a:gs pos="0">
                  <a:schemeClr val="accent6">
                    <a:shade val="53000"/>
                    <a:satMod val="103000"/>
                    <a:lumMod val="102000"/>
                    <a:tint val="94000"/>
                  </a:schemeClr>
                </a:gs>
                <a:gs pos="50000">
                  <a:schemeClr val="accent6">
                    <a:shade val="53000"/>
                    <a:satMod val="110000"/>
                    <a:lumMod val="100000"/>
                    <a:shade val="100000"/>
                  </a:schemeClr>
                </a:gs>
                <a:gs pos="100000">
                  <a:schemeClr val="accent6">
                    <a:shade val="53000"/>
                    <a:lumMod val="99000"/>
                    <a:satMod val="120000"/>
                    <a:shade val="78000"/>
                  </a:schemeClr>
                </a:gs>
              </a:gsLst>
              <a:lin ang="5400000" scaled="0"/>
            </a:gra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0-80F6-4AB8-99D3-71A344FCCE55}"/>
              </c:ext>
            </c:extLst>
          </c:dPt>
          <c:dLbls>
            <c:dLbl>
              <c:idx val="0"/>
              <c:spPr>
                <a:noFill/>
                <a:ln>
                  <a:noFill/>
                </a:ln>
                <a:effectLst/>
              </c:spPr>
              <c:txPr>
                <a:bodyPr rot="0" spcFirstLastPara="1" vertOverflow="ellipsis" vert="horz" wrap="square" anchor="ctr" anchorCtr="1"/>
                <a:lstStyle/>
                <a:p>
                  <a:pPr>
                    <a:defRPr sz="1200" b="0" i="0" u="none" strike="noStrike" kern="1200" cap="none" spc="0" baseline="0">
                      <a:ln w="0"/>
                      <a:solidFill>
                        <a:schemeClr val="bg1"/>
                      </a:solidFill>
                      <a:effectLst>
                        <a:outerShdw blurRad="38100" dist="19050" dir="2700000" algn="tl" rotWithShape="0">
                          <a:schemeClr val="dk1">
                            <a:alpha val="40000"/>
                          </a:schemeClr>
                        </a:outerShdw>
                      </a:effectLst>
                      <a:latin typeface="+mn-lt"/>
                      <a:ea typeface="+mn-ea"/>
                      <a:cs typeface="+mn-cs"/>
                    </a:defRPr>
                  </a:pPr>
                  <a:endParaRPr lang="es-419"/>
                </a:p>
              </c:txPr>
              <c:dLblPos val="ctr"/>
              <c:showLegendKey val="0"/>
              <c:showVal val="1"/>
              <c:showCatName val="0"/>
              <c:showSerName val="0"/>
              <c:showPercent val="0"/>
              <c:showBubbleSize val="0"/>
              <c:extLst>
                <c:ext xmlns:c16="http://schemas.microsoft.com/office/drawing/2014/chart" uri="{C3380CC4-5D6E-409C-BE32-E72D297353CC}">
                  <c16:uniqueId val="{00000000-80F6-4AB8-99D3-71A344FCCE55}"/>
                </c:ext>
              </c:extLst>
            </c:dLbl>
            <c:spPr>
              <a:noFill/>
              <a:ln>
                <a:noFill/>
              </a:ln>
              <a:effectLst/>
            </c:spPr>
            <c:txPr>
              <a:bodyPr rot="0" spcFirstLastPara="1" vertOverflow="ellipsis" vert="horz" wrap="square" anchor="ctr" anchorCtr="1"/>
              <a:lstStyle/>
              <a:p>
                <a:pPr>
                  <a:defRPr sz="12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es-419"/>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índices!$V$11:$V$12</c:f>
              <c:strCache>
                <c:ptCount val="2"/>
                <c:pt idx="0">
                  <c:v> Ingreso Bruto </c:v>
                </c:pt>
                <c:pt idx="1">
                  <c:v> Gastos </c:v>
                </c:pt>
              </c:strCache>
            </c:strRef>
          </c:cat>
          <c:val>
            <c:numRef>
              <c:f>índices!$W$11:$W$12</c:f>
              <c:numCache>
                <c:formatCode>_(* #,##0.00_);_(* \(#,##0.00\);_(* "-"??_);_(@_)</c:formatCode>
                <c:ptCount val="2"/>
                <c:pt idx="0">
                  <c:v>10464.450000000001</c:v>
                </c:pt>
                <c:pt idx="1">
                  <c:v>0</c:v>
                </c:pt>
              </c:numCache>
            </c:numRef>
          </c:val>
          <c:extLst>
            <c:ext xmlns:c16="http://schemas.microsoft.com/office/drawing/2014/chart" uri="{C3380CC4-5D6E-409C-BE32-E72D297353CC}">
              <c16:uniqueId val="{00000000-1A38-4ADE-BF7D-01CCEBD172E6}"/>
            </c:ext>
          </c:extLst>
        </c:ser>
        <c:ser>
          <c:idx val="2"/>
          <c:order val="1"/>
          <c:tx>
            <c:strRef>
              <c:f>índices!$X$12</c:f>
              <c:strCache>
                <c:ptCount val="1"/>
                <c:pt idx="0">
                  <c:v> Deuda </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es-419"/>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índices!$V$11:$V$12</c:f>
              <c:strCache>
                <c:ptCount val="2"/>
                <c:pt idx="0">
                  <c:v> Ingreso Bruto </c:v>
                </c:pt>
                <c:pt idx="1">
                  <c:v> Gastos </c:v>
                </c:pt>
              </c:strCache>
            </c:strRef>
          </c:cat>
          <c:val>
            <c:numRef>
              <c:f>índices!$Y$11:$Y$12</c:f>
              <c:numCache>
                <c:formatCode>_(* #,##0.00_);_(* \(#,##0.00\);_(* "-"??_);_(@_)</c:formatCode>
                <c:ptCount val="2"/>
                <c:pt idx="1">
                  <c:v>0</c:v>
                </c:pt>
              </c:numCache>
            </c:numRef>
          </c:val>
          <c:extLst>
            <c:ext xmlns:c16="http://schemas.microsoft.com/office/drawing/2014/chart" uri="{C3380CC4-5D6E-409C-BE32-E72D297353CC}">
              <c16:uniqueId val="{00000004-1A38-4ADE-BF7D-01CCEBD172E6}"/>
            </c:ext>
          </c:extLst>
        </c:ser>
        <c:ser>
          <c:idx val="4"/>
          <c:order val="2"/>
          <c:tx>
            <c:strRef>
              <c:f>índices!$Z$12</c:f>
              <c:strCache>
                <c:ptCount val="1"/>
                <c:pt idx="0">
                  <c:v> Ahorro </c:v>
                </c:pt>
              </c:strCache>
            </c:strRef>
          </c:tx>
          <c:spPr>
            <a:gradFill rotWithShape="1">
              <a:gsLst>
                <a:gs pos="0">
                  <a:schemeClr val="accent6">
                    <a:tint val="54000"/>
                    <a:satMod val="103000"/>
                    <a:lumMod val="102000"/>
                    <a:tint val="94000"/>
                  </a:schemeClr>
                </a:gs>
                <a:gs pos="50000">
                  <a:schemeClr val="accent6">
                    <a:tint val="54000"/>
                    <a:satMod val="110000"/>
                    <a:lumMod val="100000"/>
                    <a:shade val="100000"/>
                  </a:schemeClr>
                </a:gs>
                <a:gs pos="100000">
                  <a:schemeClr val="accent6">
                    <a:tint val="54000"/>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es-419"/>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índices!$V$11:$V$12</c:f>
              <c:strCache>
                <c:ptCount val="2"/>
                <c:pt idx="0">
                  <c:v> Ingreso Bruto </c:v>
                </c:pt>
                <c:pt idx="1">
                  <c:v> Gastos </c:v>
                </c:pt>
              </c:strCache>
            </c:strRef>
          </c:cat>
          <c:val>
            <c:numRef>
              <c:f>índices!$AA$11:$AA$12</c:f>
              <c:numCache>
                <c:formatCode>_(* #,##0.00_);_(* \(#,##0.00\);_(* "-"??_);_(@_)</c:formatCode>
                <c:ptCount val="2"/>
                <c:pt idx="1">
                  <c:v>1100</c:v>
                </c:pt>
              </c:numCache>
            </c:numRef>
          </c:val>
          <c:extLst>
            <c:ext xmlns:c16="http://schemas.microsoft.com/office/drawing/2014/chart" uri="{C3380CC4-5D6E-409C-BE32-E72D297353CC}">
              <c16:uniqueId val="{00000006-1A38-4ADE-BF7D-01CCEBD172E6}"/>
            </c:ext>
          </c:extLst>
        </c:ser>
        <c:dLbls>
          <c:dLblPos val="ctr"/>
          <c:showLegendKey val="0"/>
          <c:showVal val="1"/>
          <c:showCatName val="0"/>
          <c:showSerName val="0"/>
          <c:showPercent val="0"/>
          <c:showBubbleSize val="0"/>
        </c:dLbls>
        <c:gapWidth val="90"/>
        <c:overlap val="100"/>
        <c:axId val="-1880161808"/>
        <c:axId val="-1880159632"/>
      </c:barChart>
      <c:catAx>
        <c:axId val="-1880161808"/>
        <c:scaling>
          <c:orientation val="minMax"/>
        </c:scaling>
        <c:delete val="1"/>
        <c:axPos val="b"/>
        <c:numFmt formatCode="General" sourceLinked="1"/>
        <c:majorTickMark val="none"/>
        <c:minorTickMark val="none"/>
        <c:tickLblPos val="nextTo"/>
        <c:crossAx val="-1880159632"/>
        <c:crosses val="autoZero"/>
        <c:auto val="1"/>
        <c:lblAlgn val="ctr"/>
        <c:lblOffset val="100"/>
        <c:noMultiLvlLbl val="0"/>
      </c:catAx>
      <c:valAx>
        <c:axId val="-1880159632"/>
        <c:scaling>
          <c:orientation val="minMax"/>
        </c:scaling>
        <c:delete val="0"/>
        <c:axPos val="l"/>
        <c:numFmt formatCode="#,##0" sourceLinked="0"/>
        <c:majorTickMark val="none"/>
        <c:minorTickMark val="none"/>
        <c:tickLblPos val="nextTo"/>
        <c:spPr>
          <a:noFill/>
          <a:ln>
            <a:solidFill>
              <a:schemeClr val="tx2">
                <a:lumMod val="15000"/>
                <a:lumOff val="85000"/>
              </a:schemeClr>
            </a:solidFill>
          </a:ln>
          <a:effectLst/>
        </c:spPr>
        <c:txPr>
          <a:bodyPr rot="-60000000" spcFirstLastPara="1" vertOverflow="ellipsis" vert="horz" wrap="square" anchor="ctr" anchorCtr="1"/>
          <a:lstStyle/>
          <a:p>
            <a:pPr>
              <a:defRPr sz="12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es-419"/>
          </a:p>
        </c:txPr>
        <c:crossAx val="-1880161808"/>
        <c:crosses val="autoZero"/>
        <c:crossBetween val="between"/>
        <c:majorUnit val="250000"/>
        <c:minorUnit val="40000"/>
      </c:valAx>
      <c:spPr>
        <a:noFill/>
        <a:ln>
          <a:solidFill>
            <a:schemeClr val="tx2">
              <a:lumMod val="15000"/>
              <a:lumOff val="85000"/>
            </a:schemeClr>
          </a:solidFill>
        </a:ln>
        <a:effectLst>
          <a:softEdge rad="0"/>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es-419"/>
        </a:p>
      </c:txPr>
    </c:legend>
    <c:plotVisOnly val="1"/>
    <c:dispBlanksAs val="gap"/>
    <c:showDLblsOverMax val="0"/>
  </c:chart>
  <c:spPr>
    <a:noFill/>
    <a:ln w="25400" cap="flat" cmpd="sng" algn="ctr">
      <a:solidFill>
        <a:schemeClr val="tx2">
          <a:lumMod val="20000"/>
          <a:lumOff val="80000"/>
        </a:schemeClr>
      </a:solidFill>
      <a:round/>
    </a:ln>
    <a:effectLst/>
  </c:spPr>
  <c:txPr>
    <a:bodyPr/>
    <a:lstStyle/>
    <a:p>
      <a:pPr>
        <a:defRPr sz="1200" b="0" cap="none" spc="0">
          <a:ln w="0"/>
          <a:solidFill>
            <a:schemeClr val="tx1"/>
          </a:solidFill>
          <a:effectLst>
            <a:outerShdw blurRad="38100" dist="19050" dir="2700000" algn="tl" rotWithShape="0">
              <a:schemeClr val="dk1">
                <a:alpha val="40000"/>
              </a:schemeClr>
            </a:outerShdw>
          </a:effectLst>
        </a:defRPr>
      </a:pPr>
      <a:endParaRPr lang="es-419"/>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57151</xdr:colOff>
      <xdr:row>20</xdr:row>
      <xdr:rowOff>49613</xdr:rowOff>
    </xdr:from>
    <xdr:to>
      <xdr:col>16</xdr:col>
      <xdr:colOff>46471</xdr:colOff>
      <xdr:row>26</xdr:row>
      <xdr:rowOff>125287</xdr:rowOff>
    </xdr:to>
    <xdr:pic>
      <xdr:nvPicPr>
        <xdr:cNvPr id="4" name="Picture 3">
          <a:extLst>
            <a:ext uri="{FF2B5EF4-FFF2-40B4-BE49-F238E27FC236}">
              <a16:creationId xmlns:a16="http://schemas.microsoft.com/office/drawing/2014/main" id="{50BB84F6-622E-984D-B122-5C4BC2A78321}"/>
            </a:ext>
          </a:extLst>
        </xdr:cNvPr>
        <xdr:cNvPicPr>
          <a:picLocks noChangeAspect="1"/>
        </xdr:cNvPicPr>
      </xdr:nvPicPr>
      <xdr:blipFill>
        <a:blip xmlns:r="http://schemas.openxmlformats.org/officeDocument/2006/relationships" r:embed="rId1"/>
        <a:stretch>
          <a:fillRect/>
        </a:stretch>
      </xdr:blipFill>
      <xdr:spPr>
        <a:xfrm>
          <a:off x="57151" y="3697688"/>
          <a:ext cx="7799820" cy="1161524"/>
        </a:xfrm>
        <a:prstGeom prst="rect">
          <a:avLst/>
        </a:prstGeom>
      </xdr:spPr>
    </xdr:pic>
    <xdr:clientData/>
  </xdr:twoCellAnchor>
  <xdr:twoCellAnchor editAs="oneCell">
    <xdr:from>
      <xdr:col>1</xdr:col>
      <xdr:colOff>39509</xdr:colOff>
      <xdr:row>2</xdr:row>
      <xdr:rowOff>60614</xdr:rowOff>
    </xdr:from>
    <xdr:to>
      <xdr:col>5</xdr:col>
      <xdr:colOff>486367</xdr:colOff>
      <xdr:row>10</xdr:row>
      <xdr:rowOff>77933</xdr:rowOff>
    </xdr:to>
    <xdr:pic>
      <xdr:nvPicPr>
        <xdr:cNvPr id="2" name="Imagen 1">
          <a:extLst>
            <a:ext uri="{FF2B5EF4-FFF2-40B4-BE49-F238E27FC236}">
              <a16:creationId xmlns:a16="http://schemas.microsoft.com/office/drawing/2014/main" id="{2D089D50-8FB2-4CA7-AEC8-639A1B1577FD}"/>
            </a:ext>
          </a:extLst>
        </xdr:cNvPr>
        <xdr:cNvPicPr>
          <a:picLocks noChangeAspect="1"/>
        </xdr:cNvPicPr>
      </xdr:nvPicPr>
      <xdr:blipFill>
        <a:blip xmlns:r="http://schemas.openxmlformats.org/officeDocument/2006/relationships" r:embed="rId2"/>
        <a:stretch>
          <a:fillRect/>
        </a:stretch>
      </xdr:blipFill>
      <xdr:spPr>
        <a:xfrm>
          <a:off x="152077" y="450273"/>
          <a:ext cx="2484054" cy="1472046"/>
        </a:xfrm>
        <a:prstGeom prst="rect">
          <a:avLst/>
        </a:prstGeom>
      </xdr:spPr>
    </xdr:pic>
    <xdr:clientData/>
  </xdr:twoCellAnchor>
  <xdr:twoCellAnchor editAs="oneCell">
    <xdr:from>
      <xdr:col>15</xdr:col>
      <xdr:colOff>0</xdr:colOff>
      <xdr:row>5</xdr:row>
      <xdr:rowOff>0</xdr:rowOff>
    </xdr:from>
    <xdr:to>
      <xdr:col>17</xdr:col>
      <xdr:colOff>0</xdr:colOff>
      <xdr:row>9</xdr:row>
      <xdr:rowOff>139700</xdr:rowOff>
    </xdr:to>
    <xdr:pic>
      <xdr:nvPicPr>
        <xdr:cNvPr id="5" name="Imagen 4" descr="Logotipo&#10;&#10;El contenido generado por IA puede ser incorrecto.">
          <a:extLst>
            <a:ext uri="{FF2B5EF4-FFF2-40B4-BE49-F238E27FC236}">
              <a16:creationId xmlns:a16="http://schemas.microsoft.com/office/drawing/2014/main" id="{F6500923-FF02-ABC3-EC59-E1333E34BE5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26300" y="920750"/>
          <a:ext cx="647700" cy="850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406400</xdr:colOff>
      <xdr:row>14</xdr:row>
      <xdr:rowOff>0</xdr:rowOff>
    </xdr:from>
    <xdr:to>
      <xdr:col>4</xdr:col>
      <xdr:colOff>482600</xdr:colOff>
      <xdr:row>18</xdr:row>
      <xdr:rowOff>1447</xdr:rowOff>
    </xdr:to>
    <xdr:pic>
      <xdr:nvPicPr>
        <xdr:cNvPr id="6" name="Imagen 5" descr="Logotipo&#10;&#10;El contenido generado por IA puede ser incorrecto.">
          <a:extLst>
            <a:ext uri="{FF2B5EF4-FFF2-40B4-BE49-F238E27FC236}">
              <a16:creationId xmlns:a16="http://schemas.microsoft.com/office/drawing/2014/main" id="{B9B2ED42-206B-8452-B0A6-113191172C5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0225" y="2562225"/>
          <a:ext cx="1704975" cy="7253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25400</xdr:colOff>
      <xdr:row>6</xdr:row>
      <xdr:rowOff>150155</xdr:rowOff>
    </xdr:from>
    <xdr:to>
      <xdr:col>19</xdr:col>
      <xdr:colOff>9525</xdr:colOff>
      <xdr:row>22</xdr:row>
      <xdr:rowOff>314324</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381000</xdr:colOff>
      <xdr:row>6</xdr:row>
      <xdr:rowOff>391584</xdr:rowOff>
    </xdr:from>
    <xdr:to>
      <xdr:col>11</xdr:col>
      <xdr:colOff>590524</xdr:colOff>
      <xdr:row>7</xdr:row>
      <xdr:rowOff>68768</xdr:rowOff>
    </xdr:to>
    <xdr:pic>
      <xdr:nvPicPr>
        <xdr:cNvPr id="2" name="Imagen 1">
          <a:extLst>
            <a:ext uri="{FF2B5EF4-FFF2-40B4-BE49-F238E27FC236}">
              <a16:creationId xmlns:a16="http://schemas.microsoft.com/office/drawing/2014/main" id="{4DB209F3-ABA2-45FC-AF23-F702A77BACE7}"/>
            </a:ext>
          </a:extLst>
        </xdr:cNvPr>
        <xdr:cNvPicPr>
          <a:picLocks noChangeAspect="1"/>
        </xdr:cNvPicPr>
      </xdr:nvPicPr>
      <xdr:blipFill>
        <a:blip xmlns:r="http://schemas.openxmlformats.org/officeDocument/2006/relationships" r:embed="rId1"/>
        <a:stretch>
          <a:fillRect/>
        </a:stretch>
      </xdr:blipFill>
      <xdr:spPr>
        <a:xfrm>
          <a:off x="11440583" y="1714501"/>
          <a:ext cx="209524" cy="20000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frmConsultaTCVentanilla" connectionId="1" xr16:uid="{00000000-0016-0000-0700-000000000000}" autoFormatId="16" applyNumberFormats="0" applyBorderFormats="0" applyFontFormats="1" applyPatternFormats="1" applyAlignmentFormats="0" applyWidthHeightFormats="0"/>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A12:A14" totalsRowShown="0" headerRowDxfId="62" dataDxfId="61">
  <autoFilter ref="A12:A14" xr:uid="{00000000-0009-0000-0100-000004000000}"/>
  <tableColumns count="1">
    <tableColumn id="1" xr3:uid="{00000000-0010-0000-0000-000001000000}" name="Columna1" dataDxfId="6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table" Target="../tables/table1.xml"/><Relationship Id="rId1" Type="http://schemas.openxmlformats.org/officeDocument/2006/relationships/vmlDrawing" Target="../drawings/vmlDrawing1.v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36"/>
  <sheetViews>
    <sheetView showGridLines="0" zoomScale="90" zoomScaleNormal="90" workbookViewId="0">
      <selection activeCell="A14" sqref="A14"/>
    </sheetView>
  </sheetViews>
  <sheetFormatPr baseColWidth="10" defaultColWidth="11.453125" defaultRowHeight="12" x14ac:dyDescent="0.3"/>
  <cols>
    <col min="1" max="2" width="11.453125" style="25"/>
    <col min="3" max="3" width="21.7265625" style="25" customWidth="1"/>
    <col min="4" max="9" width="11.453125" style="25"/>
    <col min="10" max="10" width="7.26953125" style="25" customWidth="1"/>
    <col min="11" max="11" width="11.453125" style="25"/>
    <col min="12" max="12" width="7.1796875" style="25" bestFit="1" customWidth="1"/>
    <col min="13" max="13" width="11.453125" style="25" bestFit="1" customWidth="1"/>
    <col min="14" max="14" width="11.1796875" style="25" bestFit="1" customWidth="1"/>
    <col min="15" max="15" width="9.7265625" style="25" bestFit="1" customWidth="1"/>
    <col min="16" max="16" width="13.1796875" style="25" bestFit="1" customWidth="1"/>
    <col min="17" max="17" width="10.1796875" style="25" bestFit="1" customWidth="1"/>
    <col min="18" max="18" width="8.26953125" style="25" bestFit="1" customWidth="1"/>
    <col min="19" max="21" width="11.453125" style="25"/>
    <col min="22" max="22" width="14.81640625" style="25" bestFit="1" customWidth="1"/>
    <col min="23" max="23" width="14.453125" style="25" bestFit="1" customWidth="1"/>
    <col min="24" max="24" width="13.26953125" style="25" bestFit="1" customWidth="1"/>
    <col min="25" max="25" width="12.7265625" style="25" bestFit="1" customWidth="1"/>
    <col min="26" max="26" width="8.54296875" style="25" bestFit="1" customWidth="1"/>
    <col min="27" max="27" width="12.7265625" style="25" bestFit="1" customWidth="1"/>
    <col min="28" max="16384" width="11.453125" style="25"/>
  </cols>
  <sheetData>
    <row r="1" spans="1:27" x14ac:dyDescent="0.3">
      <c r="A1" s="135" t="s">
        <v>333</v>
      </c>
      <c r="C1" s="25" t="s">
        <v>334</v>
      </c>
      <c r="D1" s="25" t="s">
        <v>335</v>
      </c>
      <c r="G1" s="25" t="s">
        <v>319</v>
      </c>
      <c r="H1" s="25" t="s">
        <v>336</v>
      </c>
    </row>
    <row r="2" spans="1:27" x14ac:dyDescent="0.3">
      <c r="A2" s="26" t="s">
        <v>152</v>
      </c>
      <c r="B2" s="26"/>
      <c r="C2" s="25" t="s">
        <v>337</v>
      </c>
      <c r="D2" s="27" t="s">
        <v>154</v>
      </c>
      <c r="E2" s="27"/>
      <c r="G2" s="25" t="s">
        <v>187</v>
      </c>
      <c r="H2" s="25" t="str">
        <f t="shared" ref="H2:H12" si="0">G3</f>
        <v>Febrero</v>
      </c>
      <c r="J2" s="141" t="s">
        <v>37</v>
      </c>
    </row>
    <row r="3" spans="1:27" x14ac:dyDescent="0.3">
      <c r="A3" s="26" t="s">
        <v>338</v>
      </c>
      <c r="B3" s="26"/>
      <c r="C3" s="25" t="s">
        <v>339</v>
      </c>
      <c r="D3" s="28" t="s">
        <v>340</v>
      </c>
      <c r="E3" s="28"/>
      <c r="G3" s="25" t="s">
        <v>188</v>
      </c>
      <c r="H3" s="25" t="str">
        <f t="shared" si="0"/>
        <v>Marzo</v>
      </c>
      <c r="J3" s="141" t="s">
        <v>38</v>
      </c>
      <c r="K3" s="29"/>
      <c r="M3" s="135" t="s">
        <v>170</v>
      </c>
      <c r="R3" s="30"/>
      <c r="S3" s="29"/>
      <c r="T3" s="29"/>
    </row>
    <row r="4" spans="1:27" x14ac:dyDescent="0.3">
      <c r="A4" s="26"/>
      <c r="B4" s="26"/>
      <c r="C4" s="25" t="s">
        <v>153</v>
      </c>
      <c r="D4" s="28" t="s">
        <v>155</v>
      </c>
      <c r="E4" s="28"/>
      <c r="G4" s="25" t="s">
        <v>189</v>
      </c>
      <c r="H4" s="25" t="str">
        <f t="shared" si="0"/>
        <v>Abril</v>
      </c>
      <c r="K4" s="29"/>
      <c r="M4" s="133">
        <f>Gastos!D6+Gastos!D7-Gastos!D19</f>
        <v>8500</v>
      </c>
      <c r="N4" s="136" t="s">
        <v>341</v>
      </c>
      <c r="O4" s="136" t="s">
        <v>342</v>
      </c>
      <c r="P4" s="136" t="s">
        <v>343</v>
      </c>
      <c r="Q4" s="136" t="s">
        <v>344</v>
      </c>
      <c r="R4" s="137" t="s">
        <v>304</v>
      </c>
      <c r="S4" s="29"/>
      <c r="T4" s="29"/>
    </row>
    <row r="5" spans="1:27" ht="15.5" x14ac:dyDescent="0.35">
      <c r="A5" s="26"/>
      <c r="B5" s="26"/>
      <c r="C5" s="25" t="s">
        <v>345</v>
      </c>
      <c r="D5" s="28"/>
      <c r="E5" s="28"/>
      <c r="G5" s="25" t="s">
        <v>190</v>
      </c>
      <c r="H5" s="25" t="str">
        <f t="shared" si="0"/>
        <v>Mayo</v>
      </c>
      <c r="K5" s="29"/>
      <c r="L5" s="25" t="s">
        <v>346</v>
      </c>
      <c r="M5" s="133">
        <f>M4-N5</f>
        <v>-913500</v>
      </c>
      <c r="N5" s="234">
        <v>922000</v>
      </c>
      <c r="O5" s="234">
        <v>1352000</v>
      </c>
      <c r="P5" s="133">
        <f>O5-N5</f>
        <v>430000</v>
      </c>
      <c r="Q5" s="235">
        <v>0.1</v>
      </c>
      <c r="R5" s="134">
        <f>IF(M5&lt;=0,0,IF(M4&gt;O5,P5*Q5,(M4-N5)*Q5))</f>
        <v>0</v>
      </c>
      <c r="S5" s="29"/>
      <c r="T5" s="29"/>
      <c r="V5" s="240" t="s">
        <v>167</v>
      </c>
      <c r="W5" s="240" t="s">
        <v>168</v>
      </c>
      <c r="X5" s="240" t="s">
        <v>169</v>
      </c>
      <c r="Y5" s="240"/>
      <c r="Z5" s="240"/>
      <c r="AA5" s="240"/>
    </row>
    <row r="6" spans="1:27" ht="15.5" x14ac:dyDescent="0.35">
      <c r="A6" s="26"/>
      <c r="B6" s="26"/>
      <c r="C6" s="25" t="s">
        <v>347</v>
      </c>
      <c r="D6" s="28"/>
      <c r="E6" s="28"/>
      <c r="G6" s="25" t="s">
        <v>191</v>
      </c>
      <c r="H6" s="25" t="str">
        <f t="shared" si="0"/>
        <v>Junio</v>
      </c>
      <c r="K6" s="29"/>
      <c r="L6" s="25" t="s">
        <v>348</v>
      </c>
      <c r="M6" s="133">
        <f>M5-P5</f>
        <v>-1343500</v>
      </c>
      <c r="N6" s="138">
        <f>O5+1</f>
        <v>1352001</v>
      </c>
      <c r="O6" s="234">
        <v>2373000</v>
      </c>
      <c r="P6" s="133">
        <f>O6-N6</f>
        <v>1020999</v>
      </c>
      <c r="Q6" s="235">
        <v>0.15</v>
      </c>
      <c r="R6" s="134">
        <f>IF(M6&lt;=0,0,IF(M6&gt;P6,P6*Q6,M6*Q6))</f>
        <v>0</v>
      </c>
      <c r="S6" s="29"/>
      <c r="T6" s="29">
        <f>(1352000-922000)*10%</f>
        <v>43000</v>
      </c>
      <c r="V6" s="240" t="s">
        <v>170</v>
      </c>
      <c r="W6" s="240">
        <f>Resultados!C6</f>
        <v>10464.450000000001</v>
      </c>
      <c r="X6" s="240">
        <v>1</v>
      </c>
      <c r="Y6" s="240"/>
      <c r="Z6" s="240"/>
      <c r="AA6" s="240"/>
    </row>
    <row r="7" spans="1:27" ht="15.5" x14ac:dyDescent="0.35">
      <c r="C7" s="25" t="s">
        <v>349</v>
      </c>
      <c r="G7" s="25" t="s">
        <v>192</v>
      </c>
      <c r="H7" s="25" t="str">
        <f t="shared" si="0"/>
        <v>Julio</v>
      </c>
      <c r="K7" s="29"/>
      <c r="L7" s="25" t="s">
        <v>350</v>
      </c>
      <c r="M7" s="133">
        <f>M6-P6</f>
        <v>-2364499</v>
      </c>
      <c r="N7" s="138">
        <f>O6+1</f>
        <v>2373001</v>
      </c>
      <c r="O7" s="234">
        <v>4745000</v>
      </c>
      <c r="P7" s="133">
        <f>O7-N7</f>
        <v>2371999</v>
      </c>
      <c r="Q7" s="235">
        <v>0.2</v>
      </c>
      <c r="R7" s="134">
        <f>IF(M7&lt;=0,0,IF(M7&gt;P7,P7*Q7,M7*Q7))</f>
        <v>0</v>
      </c>
      <c r="S7" s="29"/>
      <c r="T7" s="29">
        <f>(M4-1352000)*15%</f>
        <v>-201525</v>
      </c>
      <c r="V7" s="240" t="s">
        <v>172</v>
      </c>
      <c r="W7" s="240">
        <f>SUM(Resultados!C10:C21)</f>
        <v>0</v>
      </c>
      <c r="X7" s="240">
        <f>IFERROR(W7/$W$6,0)</f>
        <v>0</v>
      </c>
      <c r="Y7" s="240"/>
      <c r="Z7" s="240"/>
      <c r="AA7" s="240"/>
    </row>
    <row r="8" spans="1:27" ht="15.5" x14ac:dyDescent="0.35">
      <c r="C8" s="25" t="s">
        <v>351</v>
      </c>
      <c r="G8" s="25" t="s">
        <v>193</v>
      </c>
      <c r="H8" s="25" t="str">
        <f t="shared" si="0"/>
        <v>Agosto</v>
      </c>
      <c r="K8" s="29"/>
      <c r="L8" s="25" t="s">
        <v>352</v>
      </c>
      <c r="M8" s="133">
        <f>M7-P7</f>
        <v>-4736498</v>
      </c>
      <c r="N8" s="138">
        <f>O7+1</f>
        <v>4745001</v>
      </c>
      <c r="O8" s="138"/>
      <c r="P8" s="133">
        <f>M8</f>
        <v>-4736498</v>
      </c>
      <c r="Q8" s="236">
        <v>0.25</v>
      </c>
      <c r="R8" s="167">
        <f>IF(M8&lt;=0,0,IF(M8&gt;P8,P8*Q8,M8*Q8))</f>
        <v>0</v>
      </c>
      <c r="S8" s="29"/>
      <c r="T8" s="29">
        <f>-1720*3</f>
        <v>-5160</v>
      </c>
      <c r="V8" s="240" t="s">
        <v>173</v>
      </c>
      <c r="W8" s="240">
        <f>Gastos!D35</f>
        <v>0</v>
      </c>
      <c r="X8" s="240">
        <f>IFERROR(W8/$W$6,0)</f>
        <v>0</v>
      </c>
      <c r="Y8" s="240"/>
      <c r="Z8" s="240"/>
      <c r="AA8" s="240"/>
    </row>
    <row r="9" spans="1:27" ht="15.5" x14ac:dyDescent="0.35">
      <c r="C9" s="25" t="s">
        <v>353</v>
      </c>
      <c r="G9" s="25" t="s">
        <v>194</v>
      </c>
      <c r="H9" s="25" t="str">
        <f t="shared" si="0"/>
        <v>Septiembre</v>
      </c>
      <c r="K9" s="29"/>
      <c r="Q9" s="135" t="s">
        <v>355</v>
      </c>
      <c r="R9" s="166">
        <f>SUM(R5:R8)</f>
        <v>0</v>
      </c>
      <c r="S9" s="29"/>
      <c r="T9" s="29"/>
      <c r="V9" s="240" t="s">
        <v>160</v>
      </c>
      <c r="W9" s="240">
        <f>Gastos!D27</f>
        <v>1100</v>
      </c>
      <c r="X9" s="240">
        <f>IFERROR(W9/$W$6,0)</f>
        <v>0.10511780361127436</v>
      </c>
      <c r="Y9" s="240"/>
      <c r="Z9" s="240"/>
      <c r="AA9" s="240"/>
    </row>
    <row r="10" spans="1:27" ht="15.5" x14ac:dyDescent="0.35">
      <c r="G10" s="25" t="s">
        <v>354</v>
      </c>
      <c r="H10" s="25" t="str">
        <f t="shared" si="0"/>
        <v>Octubre</v>
      </c>
      <c r="K10" s="29"/>
      <c r="R10" s="30"/>
      <c r="S10" s="29"/>
      <c r="T10" s="29"/>
      <c r="V10" s="240"/>
      <c r="W10" s="240"/>
      <c r="X10" s="240"/>
      <c r="Y10" s="240"/>
      <c r="Z10" s="240"/>
      <c r="AA10" s="240"/>
    </row>
    <row r="11" spans="1:27" ht="15.5" x14ac:dyDescent="0.35">
      <c r="G11" s="25" t="s">
        <v>196</v>
      </c>
      <c r="H11" s="25" t="str">
        <f t="shared" si="0"/>
        <v>Noviembre</v>
      </c>
      <c r="V11" s="240" t="s">
        <v>174</v>
      </c>
      <c r="W11" s="240">
        <f>W6</f>
        <v>10464.450000000001</v>
      </c>
      <c r="X11" s="240"/>
      <c r="Y11" s="240"/>
      <c r="Z11" s="240"/>
      <c r="AA11" s="240"/>
    </row>
    <row r="12" spans="1:27" ht="15.5" x14ac:dyDescent="0.35">
      <c r="A12" s="25" t="s">
        <v>356</v>
      </c>
      <c r="G12" s="25" t="s">
        <v>197</v>
      </c>
      <c r="H12" s="25" t="str">
        <f t="shared" si="0"/>
        <v>Diciembre</v>
      </c>
      <c r="M12" s="135" t="s">
        <v>170</v>
      </c>
      <c r="R12" s="30"/>
      <c r="T12" s="169">
        <f>+R5-(1720*3)</f>
        <v>-5160</v>
      </c>
      <c r="V12" s="240" t="s">
        <v>161</v>
      </c>
      <c r="W12" s="240">
        <f>W7</f>
        <v>0</v>
      </c>
      <c r="X12" s="240" t="s">
        <v>176</v>
      </c>
      <c r="Y12" s="240">
        <f>W8</f>
        <v>0</v>
      </c>
      <c r="Z12" s="240" t="s">
        <v>160</v>
      </c>
      <c r="AA12" s="240">
        <f>W9</f>
        <v>1100</v>
      </c>
    </row>
    <row r="13" spans="1:27" ht="15.5" x14ac:dyDescent="0.35">
      <c r="A13" s="25" t="s">
        <v>399</v>
      </c>
      <c r="G13" s="25" t="s">
        <v>198</v>
      </c>
      <c r="H13" s="25" t="str">
        <f>G2</f>
        <v>Enero</v>
      </c>
      <c r="M13" s="133">
        <f>Gastos!D8+Gastos!D9</f>
        <v>2800</v>
      </c>
      <c r="N13" s="136" t="s">
        <v>341</v>
      </c>
      <c r="O13" s="136" t="s">
        <v>342</v>
      </c>
      <c r="P13" s="136" t="s">
        <v>343</v>
      </c>
      <c r="Q13" s="136" t="s">
        <v>344</v>
      </c>
      <c r="R13" s="137" t="s">
        <v>304</v>
      </c>
      <c r="V13" s="241"/>
      <c r="W13" s="241"/>
      <c r="X13" s="241"/>
      <c r="Y13" s="241"/>
      <c r="Z13" s="241"/>
      <c r="AA13" s="241"/>
    </row>
    <row r="14" spans="1:27" x14ac:dyDescent="0.3">
      <c r="A14" s="25" t="s">
        <v>338</v>
      </c>
      <c r="L14" s="25" t="s">
        <v>346</v>
      </c>
      <c r="M14" s="133">
        <f>M13-N14</f>
        <v>-919200</v>
      </c>
      <c r="N14" s="138">
        <f>N5</f>
        <v>922000</v>
      </c>
      <c r="O14" s="138">
        <f t="shared" ref="O14:O16" si="1">O5</f>
        <v>1352000</v>
      </c>
      <c r="P14" s="133">
        <f>O14-N14</f>
        <v>430000</v>
      </c>
      <c r="Q14" s="31">
        <v>0.1</v>
      </c>
      <c r="R14" s="134">
        <f>IF(M14&lt;=0,0,IF(M13&gt;O14,P14*Q14,(M13-N14)*Q14))</f>
        <v>0</v>
      </c>
    </row>
    <row r="15" spans="1:27" x14ac:dyDescent="0.3">
      <c r="L15" s="25" t="s">
        <v>348</v>
      </c>
      <c r="M15" s="133">
        <f>M14-P14</f>
        <v>-1349200</v>
      </c>
      <c r="N15" s="138">
        <f t="shared" ref="N15" si="2">N6</f>
        <v>1352001</v>
      </c>
      <c r="O15" s="138">
        <f t="shared" si="1"/>
        <v>2373000</v>
      </c>
      <c r="P15" s="133">
        <f>O15-N15</f>
        <v>1020999</v>
      </c>
      <c r="Q15" s="31">
        <v>0.15</v>
      </c>
      <c r="R15" s="134">
        <f>IF(M15&lt;=0,0,IF(M15&gt;P15,P15*Q15,M15*Q15))</f>
        <v>0</v>
      </c>
    </row>
    <row r="16" spans="1:27" x14ac:dyDescent="0.3">
      <c r="L16" s="25" t="s">
        <v>350</v>
      </c>
      <c r="M16" s="133">
        <f>M15-P15</f>
        <v>-2370199</v>
      </c>
      <c r="N16" s="138">
        <f t="shared" ref="N16:N17" si="3">N7</f>
        <v>2373001</v>
      </c>
      <c r="O16" s="138">
        <f t="shared" si="1"/>
        <v>4745000</v>
      </c>
      <c r="P16" s="133">
        <f>O16-N16</f>
        <v>2371999</v>
      </c>
      <c r="Q16" s="31">
        <v>0.2</v>
      </c>
      <c r="R16" s="134">
        <f>IF(M16&lt;=0,0,IF(M16&gt;P16,P16*Q16,M16*Q16))</f>
        <v>0</v>
      </c>
    </row>
    <row r="17" spans="1:18" x14ac:dyDescent="0.3">
      <c r="L17" s="25" t="s">
        <v>352</v>
      </c>
      <c r="M17" s="133">
        <f>M16-P16</f>
        <v>-4742198</v>
      </c>
      <c r="N17" s="138">
        <f t="shared" si="3"/>
        <v>4745001</v>
      </c>
      <c r="O17" s="138"/>
      <c r="P17" s="133">
        <f>M17</f>
        <v>-4742198</v>
      </c>
      <c r="Q17" s="168">
        <v>0.25</v>
      </c>
      <c r="R17" s="167">
        <f>IF(M17&lt;=0,0,IF(M17&gt;P17,P17*Q17,M17*Q17))</f>
        <v>0</v>
      </c>
    </row>
    <row r="18" spans="1:18" x14ac:dyDescent="0.3">
      <c r="N18" s="139"/>
      <c r="O18" s="139"/>
      <c r="Q18" s="135" t="s">
        <v>355</v>
      </c>
      <c r="R18" s="166">
        <f>SUM(R14:R17)</f>
        <v>0</v>
      </c>
    </row>
    <row r="19" spans="1:18" x14ac:dyDescent="0.3">
      <c r="N19" s="139"/>
      <c r="O19" s="139"/>
    </row>
    <row r="20" spans="1:18" x14ac:dyDescent="0.3">
      <c r="N20" s="139"/>
      <c r="O20" s="139"/>
    </row>
    <row r="21" spans="1:18" x14ac:dyDescent="0.3">
      <c r="M21" s="135" t="s">
        <v>170</v>
      </c>
      <c r="N21" s="139"/>
      <c r="O21" s="139"/>
      <c r="R21" s="30"/>
    </row>
    <row r="22" spans="1:18" x14ac:dyDescent="0.3">
      <c r="A22" s="25" t="s">
        <v>357</v>
      </c>
      <c r="M22" s="133">
        <f>Gastos!D10</f>
        <v>0</v>
      </c>
      <c r="N22" s="140" t="s">
        <v>341</v>
      </c>
      <c r="O22" s="140" t="s">
        <v>342</v>
      </c>
      <c r="P22" s="136" t="s">
        <v>343</v>
      </c>
      <c r="Q22" s="136" t="s">
        <v>344</v>
      </c>
      <c r="R22" s="137" t="s">
        <v>304</v>
      </c>
    </row>
    <row r="23" spans="1:18" x14ac:dyDescent="0.3">
      <c r="A23" s="434" t="s">
        <v>358</v>
      </c>
      <c r="B23" s="434"/>
      <c r="C23" s="434"/>
      <c r="D23" s="434"/>
      <c r="E23" s="434"/>
      <c r="F23" s="434"/>
      <c r="G23" s="434"/>
      <c r="H23" s="434"/>
      <c r="L23" s="25" t="s">
        <v>346</v>
      </c>
      <c r="M23" s="133">
        <f>M22-N23</f>
        <v>-922000</v>
      </c>
      <c r="N23" s="138">
        <f>N5</f>
        <v>922000</v>
      </c>
      <c r="O23" s="138">
        <f t="shared" ref="O23:O25" si="4">O5</f>
        <v>1352000</v>
      </c>
      <c r="P23" s="133">
        <f>O23-N23</f>
        <v>430000</v>
      </c>
      <c r="Q23" s="31">
        <v>0.1</v>
      </c>
      <c r="R23" s="134">
        <f>IF(M23&lt;=0,0,IF(M22&gt;O23,P23*Q23,(M22-N23)*Q23))</f>
        <v>0</v>
      </c>
    </row>
    <row r="24" spans="1:18" x14ac:dyDescent="0.3">
      <c r="A24" s="434" t="s">
        <v>359</v>
      </c>
      <c r="B24" s="435"/>
      <c r="C24" s="435"/>
      <c r="D24" s="435"/>
      <c r="E24" s="435"/>
      <c r="F24" s="435"/>
      <c r="G24" s="435"/>
      <c r="H24" s="110"/>
      <c r="L24" s="25" t="s">
        <v>348</v>
      </c>
      <c r="M24" s="133">
        <f>M23-P23</f>
        <v>-1352000</v>
      </c>
      <c r="N24" s="138">
        <f t="shared" ref="N24" si="5">N6</f>
        <v>1352001</v>
      </c>
      <c r="O24" s="138">
        <f t="shared" si="4"/>
        <v>2373000</v>
      </c>
      <c r="P24" s="133">
        <f>O24-N24</f>
        <v>1020999</v>
      </c>
      <c r="Q24" s="31">
        <v>0.15</v>
      </c>
      <c r="R24" s="134">
        <f>IF(M24&lt;=0,0,IF(M24&gt;P24,P24*Q24,M24*Q24))</f>
        <v>0</v>
      </c>
    </row>
    <row r="25" spans="1:18" x14ac:dyDescent="0.3">
      <c r="A25" s="110"/>
      <c r="B25" s="110"/>
      <c r="C25" s="110"/>
      <c r="D25" s="110"/>
      <c r="E25" s="110"/>
      <c r="F25" s="110"/>
      <c r="G25" s="110"/>
      <c r="H25" s="110"/>
      <c r="L25" s="25" t="s">
        <v>350</v>
      </c>
      <c r="M25" s="133">
        <f>M24-P24</f>
        <v>-2372999</v>
      </c>
      <c r="N25" s="138">
        <f t="shared" ref="N25:N26" si="6">N7</f>
        <v>2373001</v>
      </c>
      <c r="O25" s="138">
        <f t="shared" si="4"/>
        <v>4745000</v>
      </c>
      <c r="P25" s="133">
        <f>O25-N25</f>
        <v>2371999</v>
      </c>
      <c r="Q25" s="31">
        <v>0.2</v>
      </c>
      <c r="R25" s="134">
        <f>IF(M25&lt;=0,0,IF(M25&gt;P25,P25*Q25,M25*Q25))</f>
        <v>0</v>
      </c>
    </row>
    <row r="26" spans="1:18" x14ac:dyDescent="0.3">
      <c r="L26" s="25" t="s">
        <v>352</v>
      </c>
      <c r="M26" s="133">
        <f>M25-P25</f>
        <v>-4744998</v>
      </c>
      <c r="N26" s="138">
        <f t="shared" si="6"/>
        <v>4745001</v>
      </c>
      <c r="O26" s="138"/>
      <c r="P26" s="133">
        <f>M26</f>
        <v>-4744998</v>
      </c>
      <c r="Q26" s="168">
        <v>0.25</v>
      </c>
      <c r="R26" s="167">
        <f>IF(M26&lt;=0,0,IF(M26&gt;P26,P26*Q26,M26*Q26))</f>
        <v>0</v>
      </c>
    </row>
    <row r="27" spans="1:18" x14ac:dyDescent="0.3">
      <c r="N27" s="139"/>
      <c r="O27" s="139"/>
      <c r="Q27" s="135" t="s">
        <v>355</v>
      </c>
      <c r="R27" s="166">
        <f>SUM(R23:R26)</f>
        <v>0</v>
      </c>
    </row>
    <row r="28" spans="1:18" x14ac:dyDescent="0.3">
      <c r="N28" s="139"/>
      <c r="O28" s="139"/>
    </row>
    <row r="29" spans="1:18" x14ac:dyDescent="0.3">
      <c r="N29" s="139"/>
      <c r="O29" s="139"/>
    </row>
    <row r="30" spans="1:18" x14ac:dyDescent="0.3">
      <c r="M30" s="135" t="s">
        <v>170</v>
      </c>
      <c r="N30" s="139"/>
      <c r="O30" s="139"/>
      <c r="R30" s="30"/>
    </row>
    <row r="31" spans="1:18" x14ac:dyDescent="0.3">
      <c r="M31" s="133">
        <f>Gastos!D11</f>
        <v>0</v>
      </c>
      <c r="N31" s="140" t="s">
        <v>341</v>
      </c>
      <c r="O31" s="140" t="s">
        <v>342</v>
      </c>
      <c r="P31" s="136" t="s">
        <v>343</v>
      </c>
      <c r="Q31" s="136" t="s">
        <v>344</v>
      </c>
      <c r="R31" s="137" t="s">
        <v>304</v>
      </c>
    </row>
    <row r="32" spans="1:18" x14ac:dyDescent="0.3">
      <c r="L32" s="25" t="s">
        <v>346</v>
      </c>
      <c r="M32" s="133">
        <f>M31-N32</f>
        <v>-922000</v>
      </c>
      <c r="N32" s="138">
        <f>N5</f>
        <v>922000</v>
      </c>
      <c r="O32" s="138">
        <f t="shared" ref="O32:O34" si="7">O5</f>
        <v>1352000</v>
      </c>
      <c r="P32" s="133">
        <f>O32-N32</f>
        <v>430000</v>
      </c>
      <c r="Q32" s="31">
        <v>0.1</v>
      </c>
      <c r="R32" s="134">
        <f>IF(M32&lt;=0,0,IF(M31&gt;O32,P32*Q32,(M31-N32)*Q32))</f>
        <v>0</v>
      </c>
    </row>
    <row r="33" spans="12:18" x14ac:dyDescent="0.3">
      <c r="L33" s="25" t="s">
        <v>348</v>
      </c>
      <c r="M33" s="133">
        <f>M32-P32</f>
        <v>-1352000</v>
      </c>
      <c r="N33" s="138">
        <f t="shared" ref="N33" si="8">N6</f>
        <v>1352001</v>
      </c>
      <c r="O33" s="138">
        <f t="shared" si="7"/>
        <v>2373000</v>
      </c>
      <c r="P33" s="133">
        <f>O33-N33</f>
        <v>1020999</v>
      </c>
      <c r="Q33" s="31">
        <v>0.15</v>
      </c>
      <c r="R33" s="134">
        <f>IF(M33&lt;=0,0,IF(M33&gt;P33,P33*Q33,M33*Q33))</f>
        <v>0</v>
      </c>
    </row>
    <row r="34" spans="12:18" x14ac:dyDescent="0.3">
      <c r="L34" s="25" t="s">
        <v>350</v>
      </c>
      <c r="M34" s="133">
        <f>M33-P33</f>
        <v>-2372999</v>
      </c>
      <c r="N34" s="138">
        <f t="shared" ref="N34:N35" si="9">N7</f>
        <v>2373001</v>
      </c>
      <c r="O34" s="138">
        <f t="shared" si="7"/>
        <v>4745000</v>
      </c>
      <c r="P34" s="133">
        <f>O34-N34</f>
        <v>2371999</v>
      </c>
      <c r="Q34" s="31">
        <v>0.2</v>
      </c>
      <c r="R34" s="134">
        <f>IF(M34&lt;=0,0,IF(M34&gt;P34,P34*Q34,M34*Q34))</f>
        <v>0</v>
      </c>
    </row>
    <row r="35" spans="12:18" x14ac:dyDescent="0.3">
      <c r="L35" s="25" t="s">
        <v>352</v>
      </c>
      <c r="M35" s="133">
        <f>M34-P34</f>
        <v>-4744998</v>
      </c>
      <c r="N35" s="138">
        <f t="shared" si="9"/>
        <v>4745001</v>
      </c>
      <c r="O35" s="138"/>
      <c r="P35" s="133">
        <f>M35</f>
        <v>-4744998</v>
      </c>
      <c r="Q35" s="168">
        <v>0.25</v>
      </c>
      <c r="R35" s="167">
        <f>IF(M35&lt;=0,0,IF(M35&gt;P35,P35*Q35,M35*Q35))</f>
        <v>0</v>
      </c>
    </row>
    <row r="36" spans="12:18" x14ac:dyDescent="0.3">
      <c r="N36" s="139"/>
      <c r="O36" s="139"/>
      <c r="Q36" s="135" t="s">
        <v>355</v>
      </c>
      <c r="R36" s="166">
        <f>SUM(R32:R35)</f>
        <v>0</v>
      </c>
    </row>
  </sheetData>
  <mergeCells count="2">
    <mergeCell ref="A23:H23"/>
    <mergeCell ref="A24:G24"/>
  </mergeCells>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6"/>
  <sheetViews>
    <sheetView showGridLines="0" tabSelected="1" zoomScaleNormal="100" workbookViewId="0">
      <selection activeCell="O9" sqref="O9"/>
    </sheetView>
  </sheetViews>
  <sheetFormatPr baseColWidth="10" defaultColWidth="0" defaultRowHeight="0" customHeight="1" zeroHeight="1" x14ac:dyDescent="0.3"/>
  <cols>
    <col min="1" max="1" width="1.7265625" style="585" customWidth="1"/>
    <col min="2" max="6" width="7.7265625" style="585" customWidth="1"/>
    <col min="7" max="7" width="5.26953125" style="585" customWidth="1"/>
    <col min="8" max="8" width="3.7265625" style="585" customWidth="1"/>
    <col min="9" max="16" width="7.7265625" style="585" customWidth="1"/>
    <col min="17" max="17" width="1.54296875" style="585" customWidth="1"/>
    <col min="18" max="18" width="0" style="585" hidden="1" customWidth="1"/>
    <col min="19" max="16384" width="7.7265625" style="585" hidden="1"/>
  </cols>
  <sheetData>
    <row r="1" spans="2:18" ht="23.25" customHeight="1" x14ac:dyDescent="0.3">
      <c r="B1" s="584" t="s">
        <v>389</v>
      </c>
      <c r="C1" s="584"/>
      <c r="D1" s="584"/>
      <c r="E1" s="584"/>
      <c r="F1" s="584"/>
      <c r="G1" s="584"/>
      <c r="H1" s="584"/>
      <c r="I1" s="584"/>
      <c r="J1" s="584"/>
      <c r="K1" s="584"/>
      <c r="L1" s="584"/>
      <c r="M1" s="584"/>
      <c r="N1" s="584"/>
      <c r="O1" s="584"/>
      <c r="P1" s="584"/>
    </row>
    <row r="2" spans="2:18" ht="7.5" customHeight="1" x14ac:dyDescent="0.3">
      <c r="B2" s="586"/>
      <c r="C2" s="586"/>
      <c r="D2" s="586"/>
      <c r="E2" s="586"/>
      <c r="F2" s="586"/>
      <c r="G2" s="586"/>
      <c r="H2" s="586"/>
      <c r="I2" s="586"/>
      <c r="J2" s="586"/>
      <c r="K2" s="586"/>
      <c r="L2" s="586"/>
      <c r="M2" s="586"/>
      <c r="N2" s="586"/>
      <c r="O2" s="586"/>
      <c r="P2" s="586"/>
    </row>
    <row r="3" spans="2:18" ht="14.25" customHeight="1" x14ac:dyDescent="0.3">
      <c r="B3" s="587"/>
      <c r="C3" s="588"/>
      <c r="D3" s="588"/>
      <c r="E3" s="588"/>
      <c r="F3" s="589"/>
      <c r="G3" s="590"/>
      <c r="H3" s="586"/>
      <c r="I3" s="586"/>
      <c r="J3" s="586"/>
      <c r="K3" s="586"/>
      <c r="L3" s="586"/>
      <c r="M3" s="586"/>
      <c r="N3" s="586"/>
      <c r="O3" s="586"/>
      <c r="P3" s="586"/>
    </row>
    <row r="4" spans="2:18" ht="14.25" customHeight="1" x14ac:dyDescent="0.3">
      <c r="B4" s="591"/>
      <c r="C4" s="592"/>
      <c r="D4" s="592"/>
      <c r="E4" s="592"/>
      <c r="F4" s="593"/>
      <c r="G4" s="590"/>
      <c r="H4" s="436" t="s">
        <v>0</v>
      </c>
      <c r="I4" s="436"/>
      <c r="J4" s="436"/>
      <c r="K4" s="436"/>
      <c r="L4" s="436"/>
      <c r="M4" s="436"/>
      <c r="N4" s="436"/>
      <c r="O4" s="436"/>
      <c r="P4" s="436"/>
    </row>
    <row r="5" spans="2:18" ht="14.25" customHeight="1" x14ac:dyDescent="0.3">
      <c r="B5" s="591"/>
      <c r="C5" s="592"/>
      <c r="D5" s="592"/>
      <c r="E5" s="592"/>
      <c r="F5" s="593"/>
      <c r="G5" s="594"/>
      <c r="H5" s="55"/>
      <c r="I5" s="55"/>
      <c r="J5" s="55"/>
      <c r="K5" s="55"/>
      <c r="L5" s="55"/>
      <c r="M5" s="55"/>
    </row>
    <row r="6" spans="2:18" ht="14.25" customHeight="1" x14ac:dyDescent="0.35">
      <c r="B6" s="591"/>
      <c r="C6" s="592"/>
      <c r="D6" s="592"/>
      <c r="E6" s="592"/>
      <c r="F6" s="593"/>
      <c r="G6" s="590"/>
      <c r="H6" s="56" t="s">
        <v>1</v>
      </c>
      <c r="I6" s="437" t="s">
        <v>390</v>
      </c>
      <c r="J6" s="437"/>
      <c r="K6" s="437"/>
      <c r="L6" s="437"/>
      <c r="M6" s="437"/>
      <c r="N6" s="586"/>
      <c r="O6" s="586"/>
      <c r="P6"/>
    </row>
    <row r="7" spans="2:18" ht="14.25" customHeight="1" x14ac:dyDescent="0.3">
      <c r="B7" s="591"/>
      <c r="C7" s="592"/>
      <c r="D7" s="592"/>
      <c r="E7" s="592"/>
      <c r="F7" s="593"/>
      <c r="G7" s="590"/>
      <c r="H7" s="595"/>
      <c r="I7" s="438"/>
      <c r="J7" s="438"/>
      <c r="K7" s="438"/>
      <c r="L7" s="438"/>
      <c r="M7" s="438"/>
      <c r="N7" s="586"/>
      <c r="O7" s="586"/>
      <c r="P7" s="586"/>
    </row>
    <row r="8" spans="2:18" ht="14.25" customHeight="1" x14ac:dyDescent="0.3">
      <c r="B8" s="591"/>
      <c r="C8" s="592"/>
      <c r="D8" s="592"/>
      <c r="E8" s="592"/>
      <c r="F8" s="593"/>
      <c r="G8" s="590"/>
      <c r="H8" s="56" t="s">
        <v>2</v>
      </c>
      <c r="I8" s="439" t="s">
        <v>391</v>
      </c>
      <c r="J8" s="439"/>
      <c r="K8" s="439"/>
      <c r="L8" s="439"/>
      <c r="M8" s="439"/>
      <c r="N8" s="586"/>
      <c r="O8" s="586"/>
      <c r="P8" s="586"/>
      <c r="R8" s="596"/>
    </row>
    <row r="9" spans="2:18" ht="14.25" customHeight="1" x14ac:dyDescent="0.3">
      <c r="B9" s="591"/>
      <c r="C9" s="592"/>
      <c r="D9" s="592"/>
      <c r="E9" s="592"/>
      <c r="F9" s="593"/>
      <c r="G9" s="590"/>
      <c r="N9" s="586"/>
      <c r="O9" s="586"/>
      <c r="P9" s="586"/>
    </row>
    <row r="10" spans="2:18" ht="14.25" customHeight="1" x14ac:dyDescent="0.3">
      <c r="B10" s="591"/>
      <c r="C10" s="592"/>
      <c r="D10" s="592"/>
      <c r="E10" s="592"/>
      <c r="F10" s="593"/>
      <c r="G10" s="590"/>
      <c r="H10" s="57" t="s">
        <v>4</v>
      </c>
      <c r="I10" s="437" t="s">
        <v>5</v>
      </c>
      <c r="J10" s="437"/>
      <c r="K10" s="437"/>
      <c r="L10" s="437"/>
      <c r="M10" s="437"/>
      <c r="N10" s="586"/>
      <c r="O10" s="586"/>
      <c r="P10" s="586"/>
    </row>
    <row r="11" spans="2:18" ht="14.25" customHeight="1" x14ac:dyDescent="0.3">
      <c r="B11" s="591"/>
      <c r="C11" s="592"/>
      <c r="D11" s="592"/>
      <c r="E11" s="592"/>
      <c r="F11" s="593"/>
      <c r="G11" s="590"/>
      <c r="H11" s="58"/>
      <c r="I11" s="58"/>
      <c r="J11" s="58"/>
      <c r="K11" s="58"/>
      <c r="L11" s="58"/>
      <c r="M11" s="58"/>
      <c r="N11" s="586"/>
      <c r="O11" s="586"/>
      <c r="P11" s="586"/>
    </row>
    <row r="12" spans="2:18" ht="14.25" customHeight="1" x14ac:dyDescent="0.3">
      <c r="B12" s="591"/>
      <c r="C12" s="592"/>
      <c r="D12" s="592"/>
      <c r="E12" s="592"/>
      <c r="F12" s="593"/>
      <c r="G12" s="590"/>
      <c r="H12" s="436" t="s">
        <v>403</v>
      </c>
      <c r="I12" s="436"/>
      <c r="J12" s="436"/>
      <c r="K12" s="436"/>
      <c r="L12" s="436"/>
      <c r="M12" s="436"/>
      <c r="N12" s="436"/>
      <c r="O12" s="436"/>
      <c r="P12" s="436"/>
    </row>
    <row r="13" spans="2:18" ht="14.25" customHeight="1" x14ac:dyDescent="0.3">
      <c r="B13" s="591"/>
      <c r="C13" s="592"/>
      <c r="D13" s="592"/>
      <c r="E13" s="592"/>
      <c r="F13" s="593"/>
      <c r="G13" s="594"/>
      <c r="H13" s="55"/>
      <c r="I13" s="55"/>
      <c r="J13" s="55"/>
      <c r="K13" s="55"/>
      <c r="L13" s="55"/>
      <c r="M13" s="55"/>
    </row>
    <row r="14" spans="2:18" ht="14.25" customHeight="1" x14ac:dyDescent="0.3">
      <c r="B14" s="591"/>
      <c r="C14" s="592"/>
      <c r="D14" s="592"/>
      <c r="E14" s="592"/>
      <c r="F14" s="593"/>
      <c r="G14" s="590"/>
      <c r="H14" s="56" t="s">
        <v>6</v>
      </c>
      <c r="I14" s="437" t="s">
        <v>392</v>
      </c>
      <c r="J14" s="437"/>
      <c r="K14" s="437"/>
      <c r="L14" s="437"/>
      <c r="M14" s="437"/>
      <c r="N14" s="586"/>
    </row>
    <row r="15" spans="2:18" ht="14.25" customHeight="1" x14ac:dyDescent="0.3">
      <c r="B15" s="591"/>
      <c r="C15" s="592"/>
      <c r="D15" s="592"/>
      <c r="E15" s="592"/>
      <c r="F15" s="593"/>
      <c r="G15" s="594"/>
      <c r="H15" s="59"/>
      <c r="I15" s="597"/>
      <c r="J15" s="597"/>
      <c r="K15" s="597"/>
      <c r="L15" s="597"/>
      <c r="M15" s="597"/>
      <c r="Q15" s="598"/>
    </row>
    <row r="16" spans="2:18" ht="14.25" customHeight="1" x14ac:dyDescent="0.3">
      <c r="B16" s="591"/>
      <c r="C16" s="592"/>
      <c r="D16" s="592"/>
      <c r="E16" s="592"/>
      <c r="F16" s="593"/>
      <c r="G16" s="590"/>
      <c r="H16" s="56" t="s">
        <v>7</v>
      </c>
      <c r="I16" s="437" t="s">
        <v>8</v>
      </c>
      <c r="J16" s="437"/>
      <c r="K16" s="437"/>
      <c r="L16" s="437"/>
      <c r="M16" s="437"/>
      <c r="N16" s="586"/>
    </row>
    <row r="17" spans="2:16" ht="14.25" customHeight="1" x14ac:dyDescent="0.3">
      <c r="B17" s="591"/>
      <c r="C17" s="592"/>
      <c r="D17" s="592"/>
      <c r="E17" s="592"/>
      <c r="F17" s="593"/>
      <c r="G17" s="594"/>
    </row>
    <row r="18" spans="2:16" ht="14.25" customHeight="1" x14ac:dyDescent="0.3">
      <c r="B18" s="591"/>
      <c r="C18" s="592"/>
      <c r="D18" s="592"/>
      <c r="E18" s="592"/>
      <c r="F18" s="593"/>
      <c r="G18" s="586"/>
      <c r="H18" s="56" t="s">
        <v>9</v>
      </c>
      <c r="I18" s="440" t="s">
        <v>10</v>
      </c>
      <c r="J18" s="440"/>
      <c r="K18" s="440"/>
      <c r="L18" s="440"/>
      <c r="M18" s="440"/>
      <c r="N18" s="586"/>
    </row>
    <row r="19" spans="2:16" ht="14.25" customHeight="1" x14ac:dyDescent="0.3">
      <c r="B19" s="599"/>
      <c r="C19" s="600"/>
      <c r="D19" s="600"/>
      <c r="E19" s="600"/>
      <c r="F19" s="601"/>
      <c r="G19" s="586"/>
      <c r="H19" s="595"/>
      <c r="I19" s="595"/>
      <c r="J19" s="595"/>
      <c r="K19" s="595"/>
      <c r="L19" s="595"/>
      <c r="M19" s="595"/>
      <c r="N19" s="586"/>
    </row>
    <row r="20" spans="2:16" ht="14.25" customHeight="1" x14ac:dyDescent="0.35">
      <c r="B20" s="586"/>
      <c r="C20" s="586"/>
      <c r="D20" s="586"/>
      <c r="E20" s="586"/>
      <c r="F20" s="586"/>
      <c r="G20" s="586"/>
      <c r="M20"/>
      <c r="N20" s="586"/>
      <c r="O20" s="586"/>
      <c r="P20" s="586"/>
    </row>
    <row r="21" spans="2:16" ht="14.25" customHeight="1" x14ac:dyDescent="0.3">
      <c r="B21" s="586"/>
      <c r="C21" s="586"/>
      <c r="D21" s="586"/>
      <c r="E21" s="586"/>
      <c r="F21" s="586"/>
      <c r="G21" s="586"/>
      <c r="H21" s="586"/>
      <c r="I21" s="586"/>
      <c r="J21" s="586"/>
      <c r="K21" s="586"/>
      <c r="L21" s="586"/>
      <c r="M21" s="586"/>
      <c r="N21" s="586"/>
      <c r="O21" s="586"/>
      <c r="P21" s="586"/>
    </row>
    <row r="22" spans="2:16" ht="14.25" customHeight="1" x14ac:dyDescent="0.3">
      <c r="B22" s="586"/>
      <c r="C22" s="586"/>
      <c r="D22" s="586"/>
      <c r="E22" s="586"/>
      <c r="F22" s="586"/>
      <c r="G22" s="586"/>
      <c r="H22" s="586"/>
      <c r="I22" s="586"/>
      <c r="J22" s="586"/>
      <c r="K22" s="586"/>
      <c r="L22" s="586"/>
      <c r="M22" s="586"/>
      <c r="N22" s="586"/>
      <c r="O22" s="586"/>
      <c r="P22" s="586"/>
    </row>
    <row r="23" spans="2:16" ht="14.25" customHeight="1" x14ac:dyDescent="0.3">
      <c r="B23" s="586"/>
      <c r="C23" s="586"/>
      <c r="D23" s="586"/>
      <c r="E23" s="586"/>
      <c r="F23" s="586"/>
      <c r="G23" s="586"/>
      <c r="H23" s="586"/>
      <c r="I23" s="586"/>
      <c r="J23" s="586"/>
      <c r="K23" s="586"/>
      <c r="L23" s="586"/>
      <c r="M23" s="586"/>
      <c r="N23" s="586"/>
      <c r="O23" s="586"/>
      <c r="P23" s="586"/>
    </row>
    <row r="24" spans="2:16" ht="14.25" customHeight="1" x14ac:dyDescent="0.3">
      <c r="B24" s="586"/>
      <c r="C24" s="586"/>
      <c r="D24" s="586"/>
      <c r="E24" s="586"/>
      <c r="F24" s="586"/>
      <c r="G24" s="586"/>
      <c r="H24" s="586"/>
      <c r="I24" s="586"/>
      <c r="J24" s="586"/>
      <c r="K24" s="586"/>
      <c r="L24" s="586"/>
      <c r="M24" s="586"/>
      <c r="N24" s="586"/>
      <c r="O24" s="586"/>
      <c r="P24" s="586"/>
    </row>
    <row r="25" spans="2:16" ht="14.25" customHeight="1" x14ac:dyDescent="0.3">
      <c r="B25" s="586"/>
      <c r="C25" s="586"/>
      <c r="D25" s="586"/>
      <c r="E25" s="586"/>
      <c r="F25" s="586"/>
      <c r="G25" s="586"/>
      <c r="H25" s="586"/>
      <c r="I25" s="586"/>
      <c r="J25" s="586"/>
      <c r="K25" s="586"/>
      <c r="L25" s="586"/>
      <c r="M25" s="586"/>
      <c r="N25" s="586"/>
      <c r="O25" s="586"/>
      <c r="P25" s="586"/>
    </row>
    <row r="26" spans="2:16" ht="14.25" customHeight="1" x14ac:dyDescent="0.3"/>
    <row r="27" spans="2:16" ht="14.25" customHeight="1" x14ac:dyDescent="0.3"/>
    <row r="28" spans="2:16" ht="14.25" customHeight="1" x14ac:dyDescent="0.3"/>
    <row r="29" spans="2:16" ht="14.25" customHeight="1" x14ac:dyDescent="0.3"/>
    <row r="30" spans="2:16" ht="14.25" customHeight="1" x14ac:dyDescent="0.3"/>
    <row r="31" spans="2:16" ht="14.25" hidden="1" customHeight="1" x14ac:dyDescent="0.3"/>
    <row r="32" spans="2:16" ht="14.25" hidden="1" customHeight="1" x14ac:dyDescent="0.3"/>
    <row r="33" s="585" customFormat="1" ht="14.25" hidden="1" customHeight="1" x14ac:dyDescent="0.3"/>
    <row r="34" s="585" customFormat="1" ht="14.25" hidden="1" customHeight="1" x14ac:dyDescent="0.3"/>
    <row r="35" s="585" customFormat="1" ht="14.25" hidden="1" customHeight="1" x14ac:dyDescent="0.3"/>
    <row r="36" s="585" customFormat="1" ht="14.25" hidden="1" customHeight="1" x14ac:dyDescent="0.3"/>
  </sheetData>
  <mergeCells count="11">
    <mergeCell ref="B1:P1"/>
    <mergeCell ref="H4:P4"/>
    <mergeCell ref="H12:P12"/>
    <mergeCell ref="B3:F19"/>
    <mergeCell ref="I6:M6"/>
    <mergeCell ref="I7:M7"/>
    <mergeCell ref="I8:M8"/>
    <mergeCell ref="I10:M10"/>
    <mergeCell ref="I16:M16"/>
    <mergeCell ref="I14:M14"/>
    <mergeCell ref="I18:M18"/>
  </mergeCells>
  <hyperlinks>
    <hyperlink ref="H6" location="Gastos!A1" display="Conocé tu situación'!A1" xr:uid="{00000000-0004-0000-0000-000000000000}"/>
    <hyperlink ref="H8" location="Endeudamiento!A1" display="En que gastás tu dinero'!A1" xr:uid="{00000000-0004-0000-0000-000001000000}"/>
    <hyperlink ref="H10" location="Resultados!A1" display="Resultados!A1" xr:uid="{00000000-0004-0000-0000-000002000000}"/>
    <hyperlink ref="H18" location="Calculadora!A1" display="Cálculadora Préstamo'!A1" xr:uid="{00000000-0004-0000-0000-000003000000}"/>
    <hyperlink ref="H16" location="Ahorro!A1" display="Plan de Ahorro '!A1" xr:uid="{00000000-0004-0000-0000-000004000000}"/>
    <hyperlink ref="I10:M10" location="Resultados!A1" display="Resumen financiero" xr:uid="{00000000-0004-0000-0000-000005000000}"/>
    <hyperlink ref="I18:M18" location="Calculadora!A1" display="Calculadora de préstamo" xr:uid="{00000000-0004-0000-0000-000006000000}"/>
    <hyperlink ref="I8:M8" location="Endeudamiento!A1" display="Conocé tu situación de endeudamiento" xr:uid="{00000000-0004-0000-0000-000007000000}"/>
    <hyperlink ref="I16:M16" location="Ahorro!A1" display="Plan de Ahorro" xr:uid="{00000000-0004-0000-0000-000008000000}"/>
    <hyperlink ref="H14" location="'Control de presupuesto'!A1" display="Control de presupuesto'!A1" xr:uid="{00000000-0004-0000-0000-000009000000}"/>
    <hyperlink ref="I14:M14" location="'Control de presupuesto'!A1" display="Haz tu presupuesto anual" xr:uid="{00000000-0004-0000-0000-00000A000000}"/>
    <hyperlink ref="I6:M6" location="Gastos!A1" display="¿En que gastás tu dinero?" xr:uid="{00000000-0004-0000-0000-00000B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7DEA-F992-415E-AC0A-EDB8C06494F8}">
  <sheetPr>
    <tabColor rgb="FFC00000"/>
  </sheetPr>
  <dimension ref="A1:I9"/>
  <sheetViews>
    <sheetView showGridLines="0" zoomScale="70" zoomScaleNormal="70" workbookViewId="0">
      <selection activeCell="B6" sqref="B6"/>
    </sheetView>
  </sheetViews>
  <sheetFormatPr baseColWidth="10" defaultColWidth="0" defaultRowHeight="14.5" x14ac:dyDescent="0.35"/>
  <cols>
    <col min="1" max="1" width="6.54296875" style="60" customWidth="1"/>
    <col min="2" max="4" width="94.54296875" style="60" customWidth="1"/>
    <col min="5" max="5" width="4.54296875" style="60" customWidth="1"/>
    <col min="6" max="8" width="11.453125" style="60" customWidth="1"/>
    <col min="9" max="9" width="4.54296875" style="60" customWidth="1"/>
    <col min="10" max="16384" width="11.453125" style="60" hidden="1"/>
  </cols>
  <sheetData>
    <row r="1" spans="1:8" s="48" customFormat="1" ht="32.15" customHeight="1" x14ac:dyDescent="0.35">
      <c r="A1" s="443" t="s">
        <v>11</v>
      </c>
      <c r="B1" s="443"/>
      <c r="C1" s="443"/>
      <c r="D1" s="443"/>
      <c r="E1" s="142"/>
      <c r="F1" s="142"/>
      <c r="G1" s="441" t="s">
        <v>12</v>
      </c>
      <c r="H1" s="441"/>
    </row>
    <row r="3" spans="1:8" ht="39" customHeight="1" x14ac:dyDescent="0.35">
      <c r="A3" s="392"/>
      <c r="B3" s="394" t="s">
        <v>13</v>
      </c>
      <c r="C3" s="394" t="s">
        <v>14</v>
      </c>
      <c r="D3" s="394" t="s">
        <v>15</v>
      </c>
    </row>
    <row r="4" spans="1:8" ht="71.150000000000006" customHeight="1" x14ac:dyDescent="0.35">
      <c r="A4" s="391">
        <v>1</v>
      </c>
      <c r="B4" s="393" t="s">
        <v>394</v>
      </c>
      <c r="C4" s="393" t="s">
        <v>393</v>
      </c>
      <c r="D4" s="393" t="s">
        <v>395</v>
      </c>
      <c r="F4" s="442" t="s">
        <v>388</v>
      </c>
      <c r="G4" s="442"/>
      <c r="H4" s="442"/>
    </row>
    <row r="5" spans="1:8" ht="71.150000000000006" customHeight="1" x14ac:dyDescent="0.35">
      <c r="A5" s="391">
        <v>2</v>
      </c>
      <c r="B5" s="393" t="s">
        <v>16</v>
      </c>
      <c r="C5" s="393" t="s">
        <v>17</v>
      </c>
      <c r="D5" s="393" t="s">
        <v>18</v>
      </c>
      <c r="F5" s="442"/>
      <c r="G5" s="442"/>
      <c r="H5" s="442"/>
    </row>
    <row r="6" spans="1:8" ht="71.150000000000006" customHeight="1" x14ac:dyDescent="0.35">
      <c r="A6" s="391">
        <v>3</v>
      </c>
      <c r="B6" s="393" t="s">
        <v>19</v>
      </c>
      <c r="C6" s="393" t="s">
        <v>20</v>
      </c>
      <c r="D6" s="393" t="s">
        <v>21</v>
      </c>
      <c r="F6" s="442"/>
      <c r="G6" s="442"/>
      <c r="H6" s="442"/>
    </row>
    <row r="7" spans="1:8" ht="71.150000000000006" customHeight="1" x14ac:dyDescent="0.35">
      <c r="A7" s="391">
        <v>4</v>
      </c>
      <c r="B7" s="393" t="s">
        <v>22</v>
      </c>
      <c r="C7" s="393" t="s">
        <v>23</v>
      </c>
      <c r="D7" s="393" t="s">
        <v>24</v>
      </c>
    </row>
    <row r="8" spans="1:8" ht="71.150000000000006" customHeight="1" x14ac:dyDescent="0.35">
      <c r="A8" s="391">
        <v>5</v>
      </c>
      <c r="B8" s="393" t="s">
        <v>25</v>
      </c>
      <c r="C8" s="393" t="s">
        <v>26</v>
      </c>
      <c r="D8" s="393" t="s">
        <v>27</v>
      </c>
    </row>
    <row r="9" spans="1:8" ht="71.150000000000006" customHeight="1" x14ac:dyDescent="0.35">
      <c r="A9" s="391">
        <v>6</v>
      </c>
      <c r="B9" s="393"/>
      <c r="C9" s="393"/>
      <c r="D9" s="393"/>
    </row>
  </sheetData>
  <mergeCells count="3">
    <mergeCell ref="G1:H1"/>
    <mergeCell ref="F4:H6"/>
    <mergeCell ref="A1:D1"/>
  </mergeCells>
  <hyperlinks>
    <hyperlink ref="G1:H1" location="Menú!A1" display="VOLVER AL MENÚ" xr:uid="{AEA11AAE-CF90-4C83-9D9C-F7CE6120E56F}"/>
  </hyperlink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J183"/>
  <sheetViews>
    <sheetView showGridLines="0" zoomScale="90" zoomScaleNormal="90" workbookViewId="0">
      <selection activeCell="D136" sqref="D136"/>
    </sheetView>
  </sheetViews>
  <sheetFormatPr baseColWidth="10" defaultColWidth="0" defaultRowHeight="10.5" customHeight="1" zeroHeight="1" x14ac:dyDescent="0.35"/>
  <cols>
    <col min="1" max="1" width="1.453125" style="177" customWidth="1"/>
    <col min="2" max="2" width="16.54296875" style="214" customWidth="1"/>
    <col min="3" max="3" width="33.1796875" style="177" bestFit="1" customWidth="1"/>
    <col min="4" max="4" width="16.26953125" style="309" customWidth="1"/>
    <col min="5" max="6" width="17" style="177" customWidth="1"/>
    <col min="7" max="8" width="15.81640625" style="314" customWidth="1"/>
    <col min="9" max="10" width="15.7265625" style="177" customWidth="1"/>
    <col min="11" max="11" width="14.81640625" style="177" bestFit="1" customWidth="1"/>
    <col min="12" max="12" width="3.1796875" style="177" customWidth="1"/>
    <col min="13" max="16" width="11.26953125" style="177" customWidth="1"/>
    <col min="17" max="17" width="12.26953125" style="179" customWidth="1"/>
    <col min="18" max="18" width="11.26953125" style="179" customWidth="1"/>
    <col min="19" max="31" width="11.26953125" style="177" hidden="1" customWidth="1"/>
    <col min="32" max="36" width="0" style="177" hidden="1" customWidth="1"/>
    <col min="37" max="16384" width="10.7265625" style="177" hidden="1"/>
  </cols>
  <sheetData>
    <row r="1" spans="1:36" s="172" customFormat="1" ht="38.15" customHeight="1" x14ac:dyDescent="0.35">
      <c r="A1" s="471" t="s">
        <v>28</v>
      </c>
      <c r="B1" s="471"/>
      <c r="C1" s="471"/>
      <c r="D1" s="471"/>
      <c r="E1" s="471"/>
      <c r="F1" s="471"/>
      <c r="G1" s="471"/>
      <c r="H1" s="471"/>
      <c r="I1" s="471"/>
      <c r="J1" s="471"/>
      <c r="K1" s="471"/>
      <c r="L1" s="471"/>
      <c r="M1" s="471"/>
      <c r="N1" s="471"/>
      <c r="O1" s="471"/>
      <c r="P1" s="170" t="s">
        <v>12</v>
      </c>
      <c r="Q1" s="170"/>
      <c r="R1" s="171"/>
      <c r="S1" s="171"/>
      <c r="T1" s="171"/>
      <c r="U1" s="171"/>
      <c r="V1" s="171"/>
      <c r="W1" s="171"/>
      <c r="X1" s="171"/>
      <c r="Y1" s="171"/>
      <c r="Z1" s="171"/>
      <c r="AA1" s="171"/>
      <c r="AB1" s="171"/>
      <c r="AC1" s="171"/>
      <c r="AD1" s="171"/>
      <c r="AE1" s="171"/>
      <c r="AF1" s="171"/>
      <c r="AG1" s="171"/>
      <c r="AH1" s="171"/>
      <c r="AI1" s="171"/>
      <c r="AJ1" s="171"/>
    </row>
    <row r="2" spans="1:36" s="173" customFormat="1" ht="10.5" customHeight="1" x14ac:dyDescent="0.35">
      <c r="D2" s="281"/>
      <c r="G2" s="281"/>
      <c r="H2" s="281"/>
      <c r="P2" s="174"/>
      <c r="Q2" s="175"/>
      <c r="R2" s="175"/>
    </row>
    <row r="3" spans="1:36" s="173" customFormat="1" ht="13.15" customHeight="1" x14ac:dyDescent="0.35">
      <c r="B3" s="480" t="s">
        <v>29</v>
      </c>
      <c r="C3" s="481"/>
      <c r="D3" s="481"/>
      <c r="E3" s="481"/>
      <c r="F3" s="481"/>
      <c r="G3" s="481"/>
      <c r="H3" s="481"/>
      <c r="I3" s="481"/>
      <c r="J3" s="481"/>
      <c r="K3" s="482"/>
      <c r="M3" s="447" t="s">
        <v>30</v>
      </c>
      <c r="N3" s="447"/>
      <c r="O3" s="447"/>
      <c r="P3" s="447"/>
      <c r="Q3" s="447"/>
    </row>
    <row r="4" spans="1:36" ht="12.75" customHeight="1" x14ac:dyDescent="0.35">
      <c r="B4" s="448" t="s">
        <v>31</v>
      </c>
      <c r="C4" s="178"/>
      <c r="D4" s="282" t="s">
        <v>32</v>
      </c>
      <c r="E4" s="478" t="s">
        <v>33</v>
      </c>
      <c r="F4" s="479"/>
      <c r="G4" s="479"/>
      <c r="H4" s="479"/>
      <c r="I4" s="479"/>
      <c r="J4" s="479"/>
      <c r="K4" s="479"/>
      <c r="M4" s="447"/>
      <c r="N4" s="447"/>
      <c r="O4" s="447"/>
      <c r="P4" s="447"/>
      <c r="Q4" s="447"/>
      <c r="W4" s="180"/>
      <c r="X4" s="180"/>
      <c r="Y4" s="180"/>
      <c r="Z4" s="180"/>
      <c r="AA4" s="180"/>
      <c r="AB4" s="180"/>
      <c r="AC4" s="180"/>
      <c r="AD4" s="180"/>
      <c r="AE4" s="180"/>
    </row>
    <row r="5" spans="1:36" s="181" customFormat="1" ht="36" customHeight="1" x14ac:dyDescent="0.35">
      <c r="B5" s="448"/>
      <c r="C5" s="182" t="s">
        <v>34</v>
      </c>
      <c r="D5" s="283">
        <f>SUM(D6:D11)</f>
        <v>11300</v>
      </c>
      <c r="E5" s="183" t="s">
        <v>396</v>
      </c>
      <c r="F5" s="184" t="s">
        <v>35</v>
      </c>
      <c r="G5" s="310" t="s">
        <v>371</v>
      </c>
      <c r="H5" s="310" t="s">
        <v>372</v>
      </c>
      <c r="I5" s="185" t="s">
        <v>361</v>
      </c>
      <c r="J5" s="185" t="s">
        <v>362</v>
      </c>
      <c r="K5" s="186" t="s">
        <v>365</v>
      </c>
      <c r="M5" s="447"/>
      <c r="N5" s="447"/>
      <c r="O5" s="447"/>
      <c r="P5" s="447"/>
      <c r="Q5" s="447"/>
      <c r="W5" s="177"/>
      <c r="X5" s="177"/>
      <c r="Y5" s="177"/>
      <c r="Z5" s="177"/>
    </row>
    <row r="6" spans="1:36" s="181" customFormat="1" ht="13.15" customHeight="1" x14ac:dyDescent="0.35">
      <c r="B6" s="448"/>
      <c r="C6" s="242" t="s">
        <v>36</v>
      </c>
      <c r="D6" s="284">
        <v>8500</v>
      </c>
      <c r="E6" s="449" t="s">
        <v>37</v>
      </c>
      <c r="F6" s="472" t="s">
        <v>38</v>
      </c>
      <c r="G6" s="457" t="s">
        <v>37</v>
      </c>
      <c r="H6" s="457" t="s">
        <v>38</v>
      </c>
      <c r="I6" s="449" t="s">
        <v>38</v>
      </c>
      <c r="J6" s="449" t="s">
        <v>38</v>
      </c>
      <c r="K6" s="455">
        <v>0</v>
      </c>
      <c r="M6" s="447"/>
      <c r="N6" s="447"/>
      <c r="O6" s="447"/>
      <c r="P6" s="447"/>
      <c r="Q6" s="447"/>
      <c r="W6" s="177"/>
      <c r="X6" s="177"/>
      <c r="Y6" s="177"/>
      <c r="Z6" s="177"/>
    </row>
    <row r="7" spans="1:36" s="181" customFormat="1" ht="12.75" hidden="1" customHeight="1" x14ac:dyDescent="0.35">
      <c r="B7" s="448"/>
      <c r="C7" s="280"/>
      <c r="D7" s="285"/>
      <c r="E7" s="450"/>
      <c r="F7" s="473"/>
      <c r="G7" s="458"/>
      <c r="H7" s="458"/>
      <c r="I7" s="450"/>
      <c r="J7" s="450"/>
      <c r="K7" s="456"/>
      <c r="L7" s="177"/>
      <c r="M7" s="177"/>
      <c r="N7" s="177"/>
      <c r="O7" s="177"/>
      <c r="P7" s="177"/>
      <c r="W7" s="177"/>
      <c r="X7" s="177"/>
      <c r="Y7" s="177"/>
      <c r="Z7" s="177"/>
    </row>
    <row r="8" spans="1:36" s="181" customFormat="1" ht="13.15" customHeight="1" x14ac:dyDescent="0.35">
      <c r="B8" s="448"/>
      <c r="C8" s="242" t="s">
        <v>387</v>
      </c>
      <c r="D8" s="284">
        <v>2800</v>
      </c>
      <c r="E8" s="449" t="s">
        <v>38</v>
      </c>
      <c r="F8" s="472" t="s">
        <v>38</v>
      </c>
      <c r="G8" s="457" t="s">
        <v>38</v>
      </c>
      <c r="H8" s="457" t="s">
        <v>38</v>
      </c>
      <c r="I8" s="449" t="s">
        <v>38</v>
      </c>
      <c r="J8" s="451" t="s">
        <v>38</v>
      </c>
      <c r="K8" s="266"/>
      <c r="L8" s="177"/>
      <c r="M8" s="177"/>
      <c r="N8" s="177"/>
      <c r="O8" s="177"/>
      <c r="P8" s="177"/>
      <c r="W8" s="177"/>
      <c r="X8" s="177"/>
      <c r="Y8" s="177"/>
      <c r="Z8" s="177"/>
    </row>
    <row r="9" spans="1:36" s="181" customFormat="1" ht="13.15" hidden="1" customHeight="1" x14ac:dyDescent="0.35">
      <c r="B9" s="448"/>
      <c r="C9" s="243" t="s">
        <v>39</v>
      </c>
      <c r="D9" s="286"/>
      <c r="E9" s="450"/>
      <c r="F9" s="473"/>
      <c r="G9" s="458"/>
      <c r="H9" s="458"/>
      <c r="I9" s="450"/>
      <c r="J9" s="452"/>
      <c r="K9" s="267"/>
      <c r="M9" s="447" t="s">
        <v>40</v>
      </c>
      <c r="N9" s="447"/>
      <c r="O9" s="447"/>
      <c r="P9" s="447"/>
      <c r="Q9" s="447"/>
      <c r="W9" s="177"/>
      <c r="X9" s="177"/>
      <c r="Y9" s="177"/>
      <c r="Z9" s="177"/>
    </row>
    <row r="10" spans="1:36" s="181" customFormat="1" ht="13.15" hidden="1" customHeight="1" x14ac:dyDescent="0.35">
      <c r="B10" s="448"/>
      <c r="C10" s="244" t="s">
        <v>41</v>
      </c>
      <c r="D10" s="287"/>
      <c r="E10" s="189" t="s">
        <v>38</v>
      </c>
      <c r="F10" s="271" t="s">
        <v>38</v>
      </c>
      <c r="G10" s="312" t="s">
        <v>38</v>
      </c>
      <c r="H10" s="312" t="s">
        <v>38</v>
      </c>
      <c r="I10" s="273" t="s">
        <v>38</v>
      </c>
      <c r="J10" s="190" t="s">
        <v>38</v>
      </c>
      <c r="K10" s="176"/>
      <c r="M10" s="447"/>
      <c r="N10" s="447"/>
      <c r="O10" s="447"/>
      <c r="P10" s="447"/>
      <c r="Q10" s="447"/>
      <c r="W10" s="177"/>
      <c r="X10" s="177"/>
      <c r="Y10" s="177"/>
      <c r="Z10" s="177"/>
    </row>
    <row r="11" spans="1:36" s="181" customFormat="1" ht="13.15" hidden="1" customHeight="1" x14ac:dyDescent="0.35">
      <c r="B11" s="448"/>
      <c r="C11" s="245" t="s">
        <v>364</v>
      </c>
      <c r="D11" s="288"/>
      <c r="E11" s="191" t="s">
        <v>38</v>
      </c>
      <c r="F11" s="272" t="s">
        <v>38</v>
      </c>
      <c r="G11" s="313" t="s">
        <v>38</v>
      </c>
      <c r="H11" s="313" t="s">
        <v>38</v>
      </c>
      <c r="I11" s="191" t="s">
        <v>38</v>
      </c>
      <c r="J11" s="192" t="s">
        <v>38</v>
      </c>
      <c r="K11" s="176"/>
      <c r="M11" s="447"/>
      <c r="N11" s="447"/>
      <c r="O11" s="447"/>
      <c r="P11" s="447"/>
      <c r="Q11" s="447"/>
      <c r="W11" s="177"/>
      <c r="X11" s="177"/>
      <c r="Y11" s="177"/>
      <c r="Z11" s="177"/>
    </row>
    <row r="12" spans="1:36" s="181" customFormat="1" ht="13.15" hidden="1" customHeight="1" x14ac:dyDescent="0.35">
      <c r="B12" s="448"/>
      <c r="C12" s="246" t="s">
        <v>366</v>
      </c>
      <c r="D12" s="289"/>
      <c r="E12" s="191" t="s">
        <v>38</v>
      </c>
      <c r="F12" s="272" t="s">
        <v>38</v>
      </c>
      <c r="G12" s="313" t="s">
        <v>38</v>
      </c>
      <c r="H12" s="313" t="s">
        <v>38</v>
      </c>
      <c r="I12" s="191" t="s">
        <v>38</v>
      </c>
      <c r="J12" s="192" t="s">
        <v>38</v>
      </c>
      <c r="K12" s="176"/>
      <c r="M12" s="447"/>
      <c r="N12" s="447"/>
      <c r="O12" s="447"/>
      <c r="P12" s="447"/>
      <c r="Q12" s="447"/>
      <c r="W12" s="177"/>
      <c r="X12" s="177"/>
      <c r="Y12" s="177"/>
      <c r="Z12" s="177"/>
    </row>
    <row r="13" spans="1:36" s="181" customFormat="1" ht="13.15" hidden="1" customHeight="1" x14ac:dyDescent="0.35">
      <c r="B13" s="448"/>
      <c r="C13" s="247" t="s">
        <v>321</v>
      </c>
      <c r="D13" s="290"/>
      <c r="E13" s="187" t="s">
        <v>38</v>
      </c>
      <c r="F13" s="270" t="s">
        <v>38</v>
      </c>
      <c r="G13" s="311" t="s">
        <v>38</v>
      </c>
      <c r="H13" s="311" t="s">
        <v>38</v>
      </c>
      <c r="I13" s="187" t="s">
        <v>38</v>
      </c>
      <c r="J13" s="188" t="s">
        <v>38</v>
      </c>
      <c r="K13" s="176"/>
      <c r="M13" s="447"/>
      <c r="N13" s="447"/>
      <c r="O13" s="447"/>
      <c r="P13" s="447"/>
      <c r="Q13" s="447"/>
      <c r="W13" s="177"/>
      <c r="X13" s="177"/>
      <c r="Y13" s="177"/>
      <c r="Z13" s="177"/>
    </row>
    <row r="14" spans="1:36" ht="13.15" customHeight="1" x14ac:dyDescent="0.35">
      <c r="B14" s="193"/>
      <c r="C14" s="194"/>
      <c r="D14" s="291"/>
      <c r="M14" s="447"/>
      <c r="N14" s="447"/>
      <c r="O14" s="447"/>
      <c r="P14" s="447"/>
      <c r="Q14" s="447"/>
      <c r="R14" s="177"/>
    </row>
    <row r="15" spans="1:36" ht="13.15" customHeight="1" x14ac:dyDescent="0.35">
      <c r="B15" s="474" t="s">
        <v>42</v>
      </c>
      <c r="C15" s="195" t="s">
        <v>43</v>
      </c>
      <c r="D15" s="292">
        <f>SUM(D16:D19)</f>
        <v>835.55</v>
      </c>
      <c r="E15" s="196" t="s">
        <v>44</v>
      </c>
      <c r="M15" s="447"/>
      <c r="N15" s="447"/>
      <c r="O15" s="447"/>
      <c r="P15" s="447"/>
      <c r="Q15" s="447"/>
      <c r="R15" s="177"/>
    </row>
    <row r="16" spans="1:36" ht="13.15" customHeight="1" x14ac:dyDescent="0.35">
      <c r="B16" s="448"/>
      <c r="C16" s="248" t="s">
        <v>45</v>
      </c>
      <c r="D16" s="293">
        <f>IF(F6="sí",índices!R9)+IF(F8="sí",índices!R18)+IF(F10="sí",índices!R27)+IF(F11="sí",índices!R36)-IF(I6="No",0,-2600)-IF(J6="No",0,1720*K6)</f>
        <v>0</v>
      </c>
      <c r="E16" s="475">
        <f>IFERROR(D15/D5,0)</f>
        <v>7.3942477876106194E-2</v>
      </c>
      <c r="M16" s="447"/>
      <c r="N16" s="447"/>
      <c r="O16" s="447"/>
      <c r="P16" s="447"/>
      <c r="Q16" s="447"/>
      <c r="R16" s="177"/>
    </row>
    <row r="17" spans="2:18" ht="13.15" customHeight="1" x14ac:dyDescent="0.35">
      <c r="B17" s="448"/>
      <c r="C17" s="249" t="s">
        <v>397</v>
      </c>
      <c r="D17" s="294">
        <f>IF(E6="Sí",(D6+D7)*4.83%,0)+IF(E8="Sí",(D8+D9)*10.67%,0)+IF(E10="Sí",D10*10.67%,0)+IF(E11="Sí",(D11)*10.67%,0)   -   D19*9.67%</f>
        <v>410.55</v>
      </c>
      <c r="E17" s="476"/>
      <c r="M17" s="447"/>
      <c r="N17" s="447"/>
      <c r="O17" s="447"/>
      <c r="P17" s="447"/>
      <c r="Q17" s="447"/>
      <c r="R17" s="177"/>
    </row>
    <row r="18" spans="2:18" ht="13.15" customHeight="1" x14ac:dyDescent="0.35">
      <c r="B18" s="448"/>
      <c r="C18" s="250" t="s">
        <v>46</v>
      </c>
      <c r="D18" s="294">
        <f>IF(G6="Sí",(D6+D7)*5%,0)+IF(G8="Sí",(D8+D9)*5%,0)</f>
        <v>425</v>
      </c>
      <c r="E18" s="476"/>
      <c r="M18" s="447"/>
      <c r="N18" s="447"/>
      <c r="O18" s="447"/>
      <c r="P18" s="447"/>
      <c r="Q18" s="447"/>
      <c r="R18" s="177"/>
    </row>
    <row r="19" spans="2:18" ht="13.15" customHeight="1" x14ac:dyDescent="0.35">
      <c r="B19" s="448"/>
      <c r="C19" s="250" t="s">
        <v>363</v>
      </c>
      <c r="D19" s="294">
        <f>IF(H6="Sí",(D6+D7)*0.69%,0)   +   IF(H8="Sí",(D8+D9)*0.69%,0)</f>
        <v>0</v>
      </c>
      <c r="E19" s="476"/>
      <c r="M19" s="447"/>
      <c r="N19" s="447"/>
      <c r="O19" s="447"/>
      <c r="P19" s="447"/>
      <c r="Q19" s="447"/>
      <c r="R19" s="177"/>
    </row>
    <row r="20" spans="2:18" ht="13.15" customHeight="1" x14ac:dyDescent="0.35">
      <c r="B20" s="448"/>
      <c r="C20" s="247"/>
      <c r="D20" s="295"/>
      <c r="E20" s="477"/>
      <c r="M20" s="447"/>
      <c r="N20" s="447"/>
      <c r="O20" s="447"/>
      <c r="P20" s="447"/>
      <c r="Q20" s="447"/>
      <c r="R20" s="177"/>
    </row>
    <row r="21" spans="2:18" s="179" customFormat="1" ht="13.15" customHeight="1" x14ac:dyDescent="0.35">
      <c r="B21" s="197"/>
      <c r="C21" s="198"/>
      <c r="D21" s="296"/>
      <c r="E21" s="199"/>
      <c r="G21" s="315"/>
      <c r="H21" s="315"/>
      <c r="M21" s="447"/>
      <c r="N21" s="447"/>
      <c r="O21" s="447"/>
      <c r="P21" s="447"/>
      <c r="Q21" s="447"/>
    </row>
    <row r="22" spans="2:18" s="179" customFormat="1" ht="13.15" customHeight="1" x14ac:dyDescent="0.35">
      <c r="B22" s="453" t="s">
        <v>47</v>
      </c>
      <c r="C22" s="483">
        <f>D5-D15</f>
        <v>10464.450000000001</v>
      </c>
      <c r="D22" s="483"/>
      <c r="E22" s="484"/>
      <c r="G22" s="316" t="s">
        <v>48</v>
      </c>
      <c r="H22" s="324" t="s">
        <v>49</v>
      </c>
      <c r="I22" s="177"/>
      <c r="M22" s="447"/>
      <c r="N22" s="447"/>
      <c r="O22" s="447"/>
      <c r="P22" s="447"/>
      <c r="Q22" s="447"/>
    </row>
    <row r="23" spans="2:18" s="179" customFormat="1" ht="13.15" customHeight="1" x14ac:dyDescent="0.35">
      <c r="B23" s="454"/>
      <c r="C23" s="485"/>
      <c r="D23" s="485"/>
      <c r="E23" s="486"/>
      <c r="G23" s="317">
        <f>C22*0.5</f>
        <v>5232.2250000000004</v>
      </c>
      <c r="H23" s="317">
        <f>C22*0.5</f>
        <v>5232.2250000000004</v>
      </c>
      <c r="I23" s="237" t="str">
        <f>IF(ROUND((C22-G23-H23),0)=0,"","Revisar")</f>
        <v/>
      </c>
      <c r="M23" s="447"/>
      <c r="N23" s="447"/>
      <c r="O23" s="447"/>
      <c r="P23" s="447"/>
      <c r="Q23" s="447"/>
    </row>
    <row r="24" spans="2:18" ht="13.15" customHeight="1" x14ac:dyDescent="0.35">
      <c r="B24" s="193"/>
      <c r="C24" s="194"/>
      <c r="D24" s="291"/>
      <c r="M24" s="447"/>
      <c r="N24" s="447"/>
      <c r="O24" s="447"/>
      <c r="P24" s="447"/>
      <c r="Q24" s="447"/>
      <c r="R24" s="177"/>
    </row>
    <row r="25" spans="2:18" ht="13.15" customHeight="1" x14ac:dyDescent="0.35">
      <c r="B25" s="193"/>
      <c r="C25" s="194"/>
      <c r="D25" s="291"/>
      <c r="M25" s="447"/>
      <c r="N25" s="447"/>
      <c r="O25" s="447"/>
      <c r="P25" s="447"/>
      <c r="Q25" s="447"/>
      <c r="R25" s="177"/>
    </row>
    <row r="26" spans="2:18" s="181" customFormat="1" ht="13.15" customHeight="1" x14ac:dyDescent="0.35">
      <c r="B26" s="463" t="s">
        <v>50</v>
      </c>
      <c r="C26" s="200"/>
      <c r="D26" s="297" t="s">
        <v>32</v>
      </c>
      <c r="E26" s="196" t="s">
        <v>44</v>
      </c>
      <c r="G26" s="316" t="s">
        <v>48</v>
      </c>
      <c r="H26" s="297" t="s">
        <v>51</v>
      </c>
      <c r="I26" s="459" t="s">
        <v>52</v>
      </c>
      <c r="Q26" s="177"/>
    </row>
    <row r="27" spans="2:18" s="181" customFormat="1" ht="13.15" customHeight="1" x14ac:dyDescent="0.35">
      <c r="B27" s="464"/>
      <c r="C27" s="201" t="s">
        <v>53</v>
      </c>
      <c r="D27" s="298">
        <f>SUM(D28:D32)</f>
        <v>1100</v>
      </c>
      <c r="E27" s="461">
        <f>IFERROR(D27/D5,0)</f>
        <v>9.7345132743362831E-2</v>
      </c>
      <c r="G27" s="318">
        <f>SUM(G28:G32)</f>
        <v>0</v>
      </c>
      <c r="H27" s="298">
        <f>SUM(H28:H32)</f>
        <v>0</v>
      </c>
      <c r="I27" s="460"/>
      <c r="Q27" s="177"/>
    </row>
    <row r="28" spans="2:18" s="181" customFormat="1" ht="13.15" customHeight="1" x14ac:dyDescent="0.35">
      <c r="B28" s="464"/>
      <c r="C28" s="251" t="s">
        <v>380</v>
      </c>
      <c r="D28" s="299">
        <v>300</v>
      </c>
      <c r="E28" s="461"/>
      <c r="G28" s="319"/>
      <c r="H28" s="299"/>
      <c r="I28" s="117"/>
      <c r="M28" s="447" t="s">
        <v>54</v>
      </c>
      <c r="N28" s="447"/>
      <c r="O28" s="447"/>
      <c r="P28" s="447"/>
      <c r="Q28" s="447"/>
    </row>
    <row r="29" spans="2:18" s="181" customFormat="1" ht="13.15" customHeight="1" x14ac:dyDescent="0.35">
      <c r="B29" s="464"/>
      <c r="C29" s="251" t="s">
        <v>381</v>
      </c>
      <c r="D29" s="299">
        <v>800</v>
      </c>
      <c r="E29" s="461"/>
      <c r="G29" s="319"/>
      <c r="H29" s="299"/>
      <c r="I29" s="117"/>
      <c r="M29" s="447"/>
      <c r="N29" s="447"/>
      <c r="O29" s="447"/>
      <c r="P29" s="447"/>
      <c r="Q29" s="447"/>
    </row>
    <row r="30" spans="2:18" s="181" customFormat="1" ht="13.15" hidden="1" customHeight="1" x14ac:dyDescent="0.35">
      <c r="B30" s="464"/>
      <c r="C30" s="251"/>
      <c r="D30" s="299">
        <v>0</v>
      </c>
      <c r="E30" s="461"/>
      <c r="G30" s="319">
        <v>0</v>
      </c>
      <c r="H30" s="299">
        <v>0</v>
      </c>
      <c r="I30" s="117"/>
      <c r="M30" s="447"/>
      <c r="N30" s="447"/>
      <c r="O30" s="447"/>
      <c r="P30" s="447"/>
      <c r="Q30" s="447"/>
    </row>
    <row r="31" spans="2:18" s="181" customFormat="1" ht="13.15" hidden="1" customHeight="1" x14ac:dyDescent="0.35">
      <c r="B31" s="464"/>
      <c r="C31" s="251"/>
      <c r="D31" s="299">
        <v>0</v>
      </c>
      <c r="E31" s="461"/>
      <c r="G31" s="319">
        <v>0</v>
      </c>
      <c r="H31" s="299">
        <v>0</v>
      </c>
      <c r="I31" s="117"/>
      <c r="M31" s="447"/>
      <c r="N31" s="447"/>
      <c r="O31" s="447"/>
      <c r="P31" s="447"/>
      <c r="Q31" s="447"/>
    </row>
    <row r="32" spans="2:18" s="181" customFormat="1" ht="13.15" hidden="1" customHeight="1" x14ac:dyDescent="0.35">
      <c r="B32" s="465"/>
      <c r="C32" s="276"/>
      <c r="D32" s="295">
        <v>0</v>
      </c>
      <c r="E32" s="462"/>
      <c r="G32" s="319">
        <v>0</v>
      </c>
      <c r="H32" s="299">
        <v>0</v>
      </c>
      <c r="I32" s="117"/>
      <c r="M32" s="447"/>
      <c r="N32" s="447"/>
      <c r="O32" s="447"/>
      <c r="P32" s="447"/>
      <c r="Q32" s="447"/>
    </row>
    <row r="33" spans="2:18" s="181" customFormat="1" ht="13.15" customHeight="1" x14ac:dyDescent="0.35">
      <c r="B33" s="193"/>
      <c r="C33" s="202"/>
      <c r="D33" s="300"/>
      <c r="E33" s="203"/>
      <c r="G33" s="320"/>
      <c r="H33" s="320"/>
      <c r="M33" s="447"/>
      <c r="N33" s="447"/>
      <c r="O33" s="447"/>
      <c r="P33" s="447"/>
      <c r="Q33" s="447"/>
    </row>
    <row r="34" spans="2:18" ht="13.15" customHeight="1" x14ac:dyDescent="0.35">
      <c r="B34" s="487" t="s">
        <v>55</v>
      </c>
      <c r="C34" s="204"/>
      <c r="D34" s="297" t="s">
        <v>32</v>
      </c>
      <c r="E34" s="196" t="s">
        <v>44</v>
      </c>
      <c r="G34" s="316" t="s">
        <v>48</v>
      </c>
      <c r="H34" s="297" t="s">
        <v>51</v>
      </c>
      <c r="I34" s="459" t="s">
        <v>52</v>
      </c>
      <c r="L34" s="181"/>
      <c r="M34" s="447"/>
      <c r="N34" s="447"/>
      <c r="O34" s="447"/>
      <c r="P34" s="447"/>
      <c r="Q34" s="447"/>
      <c r="R34" s="177"/>
    </row>
    <row r="35" spans="2:18" ht="13.15" customHeight="1" x14ac:dyDescent="0.35">
      <c r="B35" s="488"/>
      <c r="C35" s="201" t="s">
        <v>56</v>
      </c>
      <c r="D35" s="298">
        <f>SUM(D36:D43)</f>
        <v>0</v>
      </c>
      <c r="E35" s="445">
        <f>IFERROR(D35/D5,0)</f>
        <v>0</v>
      </c>
      <c r="G35" s="318">
        <f>SUM(G36:G43)</f>
        <v>0</v>
      </c>
      <c r="H35" s="298">
        <f>SUM(H36:H43)</f>
        <v>0</v>
      </c>
      <c r="I35" s="460"/>
      <c r="L35" s="181"/>
      <c r="M35" s="181"/>
      <c r="N35" s="181"/>
      <c r="O35" s="181"/>
      <c r="P35" s="181"/>
      <c r="Q35" s="177"/>
      <c r="R35" s="177"/>
    </row>
    <row r="36" spans="2:18" ht="13.15" customHeight="1" x14ac:dyDescent="0.35">
      <c r="B36" s="488"/>
      <c r="C36" s="252"/>
      <c r="D36" s="299"/>
      <c r="E36" s="445"/>
      <c r="G36" s="319"/>
      <c r="H36" s="299"/>
      <c r="I36" s="117"/>
      <c r="L36" s="181"/>
      <c r="M36" s="181"/>
      <c r="N36" s="181"/>
      <c r="O36" s="181"/>
      <c r="P36" s="181"/>
      <c r="Q36" s="177"/>
      <c r="R36" s="177"/>
    </row>
    <row r="37" spans="2:18" ht="13.15" customHeight="1" x14ac:dyDescent="0.35">
      <c r="B37" s="488"/>
      <c r="C37" s="252"/>
      <c r="D37" s="299"/>
      <c r="E37" s="445"/>
      <c r="G37" s="319"/>
      <c r="H37" s="299"/>
      <c r="I37" s="117"/>
      <c r="L37" s="181"/>
      <c r="M37" s="181"/>
      <c r="N37" s="181"/>
      <c r="O37" s="181"/>
      <c r="P37" s="181"/>
      <c r="Q37" s="177"/>
      <c r="R37" s="177"/>
    </row>
    <row r="38" spans="2:18" ht="13.15" customHeight="1" x14ac:dyDescent="0.35">
      <c r="B38" s="488"/>
      <c r="C38" s="252"/>
      <c r="D38" s="301"/>
      <c r="E38" s="445"/>
      <c r="G38" s="319"/>
      <c r="H38" s="299"/>
      <c r="I38" s="117"/>
      <c r="L38" s="181"/>
      <c r="N38" s="181"/>
      <c r="O38" s="181"/>
      <c r="P38" s="181"/>
      <c r="Q38" s="177"/>
      <c r="R38" s="177"/>
    </row>
    <row r="39" spans="2:18" ht="13.15" customHeight="1" x14ac:dyDescent="0.35">
      <c r="B39" s="488"/>
      <c r="C39" s="252"/>
      <c r="D39" s="299"/>
      <c r="E39" s="445"/>
      <c r="G39" s="319"/>
      <c r="H39" s="299"/>
      <c r="I39" s="117"/>
      <c r="L39" s="181"/>
      <c r="M39" s="181"/>
      <c r="N39" s="181"/>
      <c r="O39" s="181"/>
      <c r="P39" s="181"/>
      <c r="Q39" s="177"/>
      <c r="R39" s="177"/>
    </row>
    <row r="40" spans="2:18" ht="13.15" customHeight="1" x14ac:dyDescent="0.35">
      <c r="B40" s="488"/>
      <c r="C40" s="252"/>
      <c r="D40" s="299"/>
      <c r="E40" s="445"/>
      <c r="G40" s="319"/>
      <c r="H40" s="299"/>
      <c r="I40" s="117"/>
      <c r="L40" s="181"/>
      <c r="M40" s="181"/>
      <c r="N40" s="181"/>
      <c r="O40" s="181"/>
      <c r="P40" s="181"/>
      <c r="Q40" s="177"/>
      <c r="R40" s="177"/>
    </row>
    <row r="41" spans="2:18" ht="13.15" customHeight="1" x14ac:dyDescent="0.35">
      <c r="B41" s="488"/>
      <c r="C41" s="252"/>
      <c r="D41" s="299"/>
      <c r="E41" s="445"/>
      <c r="G41" s="319"/>
      <c r="H41" s="299"/>
      <c r="I41" s="117"/>
      <c r="L41" s="181"/>
      <c r="M41" s="181"/>
      <c r="N41" s="181"/>
      <c r="O41" s="181"/>
      <c r="P41" s="181"/>
      <c r="Q41" s="177"/>
      <c r="R41" s="177"/>
    </row>
    <row r="42" spans="2:18" ht="13.15" customHeight="1" x14ac:dyDescent="0.35">
      <c r="B42" s="488"/>
      <c r="C42" s="252"/>
      <c r="D42" s="299"/>
      <c r="E42" s="445"/>
      <c r="G42" s="319"/>
      <c r="H42" s="299"/>
      <c r="I42" s="117"/>
      <c r="L42" s="181"/>
      <c r="M42" s="181"/>
      <c r="N42" s="181"/>
      <c r="O42" s="181"/>
      <c r="P42" s="181"/>
      <c r="Q42" s="177"/>
      <c r="R42" s="177"/>
    </row>
    <row r="43" spans="2:18" ht="13.15" customHeight="1" x14ac:dyDescent="0.35">
      <c r="B43" s="489"/>
      <c r="C43" s="274"/>
      <c r="D43" s="295"/>
      <c r="E43" s="446"/>
      <c r="G43" s="321"/>
      <c r="H43" s="295"/>
      <c r="I43" s="111"/>
      <c r="L43" s="181"/>
      <c r="M43" s="181"/>
      <c r="N43" s="181"/>
      <c r="O43" s="181"/>
      <c r="P43" s="181"/>
      <c r="Q43" s="177"/>
      <c r="R43" s="177"/>
    </row>
    <row r="44" spans="2:18" s="181" customFormat="1" ht="13.15" customHeight="1" x14ac:dyDescent="0.35">
      <c r="B44" s="193"/>
      <c r="C44" s="194"/>
      <c r="D44" s="291"/>
      <c r="E44" s="203"/>
      <c r="G44" s="320"/>
      <c r="H44" s="320"/>
      <c r="Q44" s="205"/>
    </row>
    <row r="45" spans="2:18" s="181" customFormat="1" ht="13.15" customHeight="1" x14ac:dyDescent="0.35">
      <c r="B45" s="463" t="s">
        <v>57</v>
      </c>
      <c r="C45" s="206"/>
      <c r="D45" s="297" t="s">
        <v>32</v>
      </c>
      <c r="E45" s="196" t="s">
        <v>44</v>
      </c>
      <c r="G45" s="322" t="s">
        <v>48</v>
      </c>
      <c r="H45" s="325" t="s">
        <v>51</v>
      </c>
      <c r="I45" s="459" t="s">
        <v>52</v>
      </c>
      <c r="Q45" s="205"/>
    </row>
    <row r="46" spans="2:18" s="181" customFormat="1" ht="13.15" customHeight="1" x14ac:dyDescent="0.35">
      <c r="B46" s="464"/>
      <c r="C46" s="201" t="s">
        <v>58</v>
      </c>
      <c r="D46" s="298">
        <f>SUM(D47:D51)</f>
        <v>0</v>
      </c>
      <c r="E46" s="461">
        <f>IFERROR(D46/D5,0)</f>
        <v>0</v>
      </c>
      <c r="G46" s="323">
        <f>SUM(G47:G51)</f>
        <v>0</v>
      </c>
      <c r="H46" s="326">
        <f>SUM(H47:H51)</f>
        <v>0</v>
      </c>
      <c r="I46" s="460"/>
      <c r="Q46" s="205"/>
    </row>
    <row r="47" spans="2:18" s="181" customFormat="1" ht="13.15" customHeight="1" x14ac:dyDescent="0.35">
      <c r="B47" s="464"/>
      <c r="C47" s="252" t="s">
        <v>206</v>
      </c>
      <c r="D47" s="302">
        <v>0</v>
      </c>
      <c r="E47" s="461"/>
      <c r="G47" s="319">
        <v>0</v>
      </c>
      <c r="H47" s="299">
        <v>0</v>
      </c>
      <c r="I47" s="117"/>
      <c r="Q47" s="205"/>
    </row>
    <row r="48" spans="2:18" s="181" customFormat="1" ht="13.15" customHeight="1" x14ac:dyDescent="0.35">
      <c r="B48" s="464"/>
      <c r="C48" s="252" t="s">
        <v>207</v>
      </c>
      <c r="D48" s="302">
        <v>0</v>
      </c>
      <c r="E48" s="461"/>
      <c r="G48" s="319">
        <v>0</v>
      </c>
      <c r="H48" s="299">
        <v>0</v>
      </c>
      <c r="I48" s="117"/>
      <c r="Q48" s="205"/>
    </row>
    <row r="49" spans="2:31" s="181" customFormat="1" ht="13.15" customHeight="1" x14ac:dyDescent="0.35">
      <c r="B49" s="464"/>
      <c r="C49" s="252" t="s">
        <v>208</v>
      </c>
      <c r="D49" s="302">
        <v>0</v>
      </c>
      <c r="E49" s="461"/>
      <c r="G49" s="319">
        <v>0</v>
      </c>
      <c r="H49" s="299">
        <v>0</v>
      </c>
      <c r="I49" s="117"/>
      <c r="Q49" s="205"/>
      <c r="R49" s="205"/>
    </row>
    <row r="50" spans="2:31" s="181" customFormat="1" ht="13.15" customHeight="1" x14ac:dyDescent="0.35">
      <c r="B50" s="464"/>
      <c r="C50" s="252" t="s">
        <v>373</v>
      </c>
      <c r="D50" s="302">
        <v>0</v>
      </c>
      <c r="E50" s="461"/>
      <c r="G50" s="319">
        <v>0</v>
      </c>
      <c r="H50" s="299">
        <v>0</v>
      </c>
      <c r="I50" s="117"/>
      <c r="Q50" s="205"/>
      <c r="R50" s="205"/>
    </row>
    <row r="51" spans="2:31" s="181" customFormat="1" ht="13.15" customHeight="1" x14ac:dyDescent="0.35">
      <c r="B51" s="465"/>
      <c r="C51" s="253" t="s">
        <v>374</v>
      </c>
      <c r="D51" s="303">
        <v>0</v>
      </c>
      <c r="E51" s="462"/>
      <c r="G51" s="321">
        <v>0</v>
      </c>
      <c r="H51" s="295"/>
      <c r="I51" s="111"/>
      <c r="Q51" s="205"/>
      <c r="R51" s="205"/>
    </row>
    <row r="52" spans="2:31" s="181" customFormat="1" ht="13.15" customHeight="1" x14ac:dyDescent="0.35">
      <c r="B52" s="193"/>
      <c r="C52" s="194"/>
      <c r="D52" s="291"/>
      <c r="E52" s="203"/>
      <c r="G52" s="320"/>
      <c r="H52" s="320"/>
      <c r="R52" s="205"/>
    </row>
    <row r="53" spans="2:31" ht="13.15" customHeight="1" x14ac:dyDescent="0.2">
      <c r="B53" s="463" t="s">
        <v>59</v>
      </c>
      <c r="C53" s="207"/>
      <c r="D53" s="297" t="s">
        <v>32</v>
      </c>
      <c r="E53" s="196" t="s">
        <v>44</v>
      </c>
      <c r="F53" s="181"/>
      <c r="G53" s="322" t="s">
        <v>48</v>
      </c>
      <c r="H53" s="325" t="s">
        <v>51</v>
      </c>
      <c r="I53" s="459" t="s">
        <v>52</v>
      </c>
      <c r="J53" s="181"/>
      <c r="K53" s="181"/>
      <c r="L53" s="181"/>
      <c r="M53" s="181"/>
      <c r="N53" s="181"/>
      <c r="O53" s="181"/>
      <c r="P53" s="181"/>
      <c r="Q53" s="181"/>
      <c r="R53" s="62"/>
      <c r="S53" s="62"/>
      <c r="T53" s="62"/>
      <c r="U53" s="62"/>
      <c r="V53" s="62"/>
      <c r="W53" s="62"/>
      <c r="X53" s="62"/>
      <c r="Y53" s="62"/>
      <c r="Z53" s="62"/>
      <c r="AA53" s="62"/>
      <c r="AB53" s="62"/>
      <c r="AC53" s="62"/>
      <c r="AD53" s="62"/>
    </row>
    <row r="54" spans="2:31" ht="13.15" customHeight="1" x14ac:dyDescent="0.35">
      <c r="B54" s="464"/>
      <c r="C54" s="201" t="s">
        <v>60</v>
      </c>
      <c r="D54" s="298">
        <f>SUM(D55:D73)</f>
        <v>0</v>
      </c>
      <c r="E54" s="461">
        <f>IFERROR(D54/D5,0)</f>
        <v>0</v>
      </c>
      <c r="F54" s="181"/>
      <c r="G54" s="323">
        <f>SUM(G55:G73)</f>
        <v>0</v>
      </c>
      <c r="H54" s="326">
        <f>SUM(H55:H73)</f>
        <v>0</v>
      </c>
      <c r="I54" s="460"/>
      <c r="J54" s="181"/>
      <c r="K54" s="181"/>
      <c r="L54" s="181"/>
      <c r="M54" s="181"/>
      <c r="N54" s="181"/>
      <c r="O54" s="181"/>
      <c r="P54" s="181"/>
      <c r="Q54" s="181"/>
      <c r="R54" s="181"/>
      <c r="S54" s="181"/>
      <c r="T54" s="181"/>
      <c r="U54" s="181"/>
      <c r="V54" s="181"/>
      <c r="W54" s="181"/>
      <c r="X54" s="181"/>
      <c r="Y54" s="181"/>
      <c r="Z54" s="181"/>
      <c r="AA54" s="181"/>
      <c r="AB54" s="181"/>
      <c r="AC54" s="181"/>
      <c r="AD54" s="181"/>
      <c r="AE54" s="181"/>
    </row>
    <row r="55" spans="2:31" ht="13.15" customHeight="1" x14ac:dyDescent="0.35">
      <c r="B55" s="464"/>
      <c r="C55" s="252" t="s">
        <v>211</v>
      </c>
      <c r="D55" s="304">
        <v>0</v>
      </c>
      <c r="E55" s="461"/>
      <c r="F55" s="181"/>
      <c r="G55" s="319"/>
      <c r="H55" s="299"/>
      <c r="I55" s="117"/>
      <c r="J55" s="181"/>
      <c r="K55" s="181"/>
      <c r="L55" s="181"/>
      <c r="M55" s="181"/>
      <c r="N55" s="181"/>
      <c r="O55" s="181"/>
      <c r="P55" s="181"/>
      <c r="Q55" s="181"/>
      <c r="R55" s="181"/>
      <c r="S55" s="181"/>
      <c r="T55" s="181"/>
      <c r="U55" s="181"/>
      <c r="V55" s="181"/>
      <c r="W55" s="181"/>
      <c r="X55" s="181"/>
      <c r="Y55" s="181"/>
      <c r="Z55" s="181"/>
      <c r="AA55" s="181"/>
      <c r="AB55" s="181"/>
      <c r="AC55" s="181"/>
      <c r="AD55" s="181"/>
      <c r="AE55" s="181"/>
    </row>
    <row r="56" spans="2:31" ht="13.15" hidden="1" customHeight="1" x14ac:dyDescent="0.35">
      <c r="B56" s="464"/>
      <c r="C56" s="252"/>
      <c r="D56" s="304"/>
      <c r="E56" s="461"/>
      <c r="F56" s="181"/>
      <c r="G56" s="319">
        <v>0</v>
      </c>
      <c r="H56" s="299">
        <v>0</v>
      </c>
      <c r="I56" s="117"/>
      <c r="J56" s="181"/>
      <c r="K56" s="181"/>
      <c r="L56" s="181"/>
      <c r="M56" s="181"/>
      <c r="N56" s="181"/>
      <c r="O56" s="181"/>
      <c r="P56" s="181"/>
      <c r="Q56" s="181"/>
      <c r="R56" s="181"/>
      <c r="S56" s="181"/>
      <c r="T56" s="181"/>
      <c r="U56" s="181"/>
      <c r="V56" s="181"/>
      <c r="W56" s="181"/>
      <c r="X56" s="181"/>
      <c r="Y56" s="181"/>
      <c r="Z56" s="181"/>
      <c r="AA56" s="181"/>
      <c r="AB56" s="181"/>
      <c r="AC56" s="181"/>
      <c r="AD56" s="181"/>
      <c r="AE56" s="181"/>
    </row>
    <row r="57" spans="2:31" ht="13.15" hidden="1" customHeight="1" x14ac:dyDescent="0.35">
      <c r="B57" s="464"/>
      <c r="C57" s="252" t="s">
        <v>213</v>
      </c>
      <c r="D57" s="304"/>
      <c r="E57" s="461"/>
      <c r="F57" s="181"/>
      <c r="G57" s="319">
        <v>0</v>
      </c>
      <c r="H57" s="299">
        <v>0</v>
      </c>
      <c r="I57" s="117"/>
      <c r="J57" s="181"/>
      <c r="K57" s="181"/>
      <c r="L57" s="181"/>
      <c r="M57" s="181"/>
      <c r="N57" s="181"/>
      <c r="O57" s="181"/>
      <c r="P57" s="181"/>
      <c r="Q57" s="181"/>
      <c r="R57" s="181"/>
      <c r="S57" s="181"/>
      <c r="T57" s="181"/>
      <c r="U57" s="181"/>
      <c r="V57" s="181"/>
      <c r="W57" s="181"/>
      <c r="X57" s="181"/>
      <c r="Y57" s="181"/>
      <c r="Z57" s="181"/>
      <c r="AA57" s="181"/>
      <c r="AB57" s="181"/>
      <c r="AC57" s="181"/>
      <c r="AD57" s="181"/>
      <c r="AE57" s="181"/>
    </row>
    <row r="58" spans="2:31" ht="13.15" hidden="1" customHeight="1" x14ac:dyDescent="0.35">
      <c r="B58" s="464"/>
      <c r="C58" s="254" t="s">
        <v>214</v>
      </c>
      <c r="D58" s="304"/>
      <c r="E58" s="461"/>
      <c r="F58" s="181"/>
      <c r="G58" s="319">
        <v>0</v>
      </c>
      <c r="H58" s="299">
        <v>0</v>
      </c>
      <c r="I58" s="117"/>
      <c r="J58" s="181"/>
      <c r="K58" s="181"/>
      <c r="L58" s="181"/>
      <c r="M58" s="181"/>
      <c r="N58" s="181"/>
      <c r="O58" s="181"/>
      <c r="P58" s="181"/>
      <c r="Q58" s="181"/>
      <c r="R58" s="181"/>
      <c r="S58" s="181"/>
      <c r="T58" s="181"/>
      <c r="U58" s="181"/>
      <c r="V58" s="181"/>
      <c r="W58" s="181"/>
      <c r="X58" s="181"/>
      <c r="Y58" s="181"/>
      <c r="Z58" s="181"/>
      <c r="AA58" s="181"/>
      <c r="AB58" s="181"/>
      <c r="AC58" s="181"/>
      <c r="AD58" s="181"/>
      <c r="AE58" s="181"/>
    </row>
    <row r="59" spans="2:31" ht="13.15" customHeight="1" x14ac:dyDescent="0.35">
      <c r="B59" s="464"/>
      <c r="C59" s="252" t="s">
        <v>64</v>
      </c>
      <c r="D59" s="304">
        <v>0</v>
      </c>
      <c r="E59" s="461"/>
      <c r="F59" s="181"/>
      <c r="G59" s="319">
        <v>0</v>
      </c>
      <c r="H59" s="299">
        <v>0</v>
      </c>
      <c r="I59" s="117"/>
      <c r="J59" s="181"/>
      <c r="K59" s="181"/>
      <c r="L59" s="181"/>
      <c r="M59" s="181"/>
      <c r="N59" s="181"/>
      <c r="O59" s="181"/>
      <c r="P59" s="181"/>
      <c r="Q59" s="181"/>
      <c r="R59" s="181"/>
      <c r="S59" s="181"/>
      <c r="T59" s="181"/>
      <c r="U59" s="181"/>
      <c r="V59" s="181"/>
      <c r="W59" s="181"/>
      <c r="X59" s="181"/>
      <c r="Y59" s="181"/>
      <c r="Z59" s="181"/>
      <c r="AA59" s="181"/>
      <c r="AB59" s="181"/>
      <c r="AC59" s="181"/>
      <c r="AD59" s="181"/>
      <c r="AE59" s="181"/>
    </row>
    <row r="60" spans="2:31" ht="13.15" customHeight="1" x14ac:dyDescent="0.35">
      <c r="B60" s="464"/>
      <c r="C60" s="252" t="s">
        <v>61</v>
      </c>
      <c r="D60" s="304">
        <v>0</v>
      </c>
      <c r="E60" s="461"/>
      <c r="F60" s="181"/>
      <c r="G60" s="319">
        <v>0</v>
      </c>
      <c r="H60" s="299">
        <v>0</v>
      </c>
      <c r="I60" s="117"/>
      <c r="J60" s="181"/>
      <c r="K60" s="181"/>
      <c r="L60" s="181"/>
      <c r="M60" s="181"/>
      <c r="N60" s="181"/>
      <c r="O60" s="181"/>
      <c r="P60" s="181"/>
      <c r="Q60" s="181"/>
      <c r="R60" s="181"/>
      <c r="S60" s="181"/>
      <c r="T60" s="181"/>
      <c r="U60" s="181"/>
      <c r="V60" s="181"/>
      <c r="W60" s="181"/>
      <c r="X60" s="181"/>
      <c r="Y60" s="181"/>
      <c r="Z60" s="181"/>
      <c r="AA60" s="181"/>
      <c r="AB60" s="181"/>
      <c r="AC60" s="181"/>
      <c r="AD60" s="181"/>
      <c r="AE60" s="181"/>
    </row>
    <row r="61" spans="2:31" ht="13.15" customHeight="1" x14ac:dyDescent="0.35">
      <c r="B61" s="464"/>
      <c r="C61" s="252" t="s">
        <v>62</v>
      </c>
      <c r="D61" s="304">
        <v>0</v>
      </c>
      <c r="E61" s="461"/>
      <c r="F61" s="181"/>
      <c r="G61" s="319">
        <v>0</v>
      </c>
      <c r="H61" s="299">
        <v>0</v>
      </c>
      <c r="I61" s="117"/>
      <c r="J61" s="181"/>
      <c r="K61" s="181"/>
      <c r="L61" s="181"/>
      <c r="M61" s="181"/>
      <c r="N61" s="181"/>
      <c r="O61" s="181"/>
      <c r="P61" s="181"/>
      <c r="Q61" s="181"/>
      <c r="R61" s="181"/>
      <c r="S61" s="181"/>
      <c r="T61" s="181"/>
      <c r="U61" s="181"/>
      <c r="V61" s="181"/>
      <c r="W61" s="181"/>
      <c r="X61" s="181"/>
      <c r="Y61" s="181"/>
      <c r="Z61" s="181"/>
      <c r="AA61" s="181"/>
      <c r="AB61" s="181"/>
      <c r="AC61" s="181"/>
      <c r="AD61" s="181"/>
      <c r="AE61" s="181"/>
    </row>
    <row r="62" spans="2:31" ht="13.15" customHeight="1" x14ac:dyDescent="0.35">
      <c r="B62" s="464"/>
      <c r="C62" s="254" t="s">
        <v>375</v>
      </c>
      <c r="D62" s="304">
        <v>0</v>
      </c>
      <c r="E62" s="461"/>
      <c r="F62" s="181"/>
      <c r="G62" s="319">
        <v>0</v>
      </c>
      <c r="H62" s="299">
        <v>0</v>
      </c>
      <c r="I62" s="117"/>
      <c r="J62" s="181"/>
      <c r="K62" s="181"/>
      <c r="L62" s="181"/>
      <c r="M62" s="181"/>
      <c r="N62" s="181"/>
      <c r="O62" s="181"/>
      <c r="P62" s="181"/>
      <c r="Q62" s="181"/>
      <c r="R62" s="181"/>
      <c r="S62" s="181"/>
      <c r="T62" s="181"/>
      <c r="U62" s="181"/>
      <c r="V62" s="181"/>
      <c r="W62" s="181"/>
      <c r="X62" s="181"/>
      <c r="Y62" s="181"/>
      <c r="Z62" s="181"/>
      <c r="AA62" s="181"/>
      <c r="AB62" s="181"/>
      <c r="AC62" s="181"/>
      <c r="AD62" s="181"/>
      <c r="AE62" s="181"/>
    </row>
    <row r="63" spans="2:31" ht="13.15" customHeight="1" x14ac:dyDescent="0.35">
      <c r="B63" s="464"/>
      <c r="C63" s="252" t="s">
        <v>63</v>
      </c>
      <c r="D63" s="304">
        <v>0</v>
      </c>
      <c r="E63" s="461"/>
      <c r="F63" s="181"/>
      <c r="G63" s="319">
        <v>0</v>
      </c>
      <c r="H63" s="299">
        <v>0</v>
      </c>
      <c r="I63" s="117"/>
      <c r="J63" s="181"/>
      <c r="K63" s="181"/>
      <c r="L63" s="181"/>
      <c r="M63" s="181"/>
      <c r="N63" s="181"/>
      <c r="O63" s="181"/>
      <c r="P63" s="181"/>
      <c r="Q63" s="181"/>
      <c r="R63" s="181"/>
      <c r="S63" s="181"/>
      <c r="T63" s="181"/>
      <c r="U63" s="181"/>
      <c r="V63" s="181"/>
      <c r="W63" s="181"/>
      <c r="X63" s="181"/>
      <c r="Y63" s="181"/>
      <c r="Z63" s="181"/>
      <c r="AA63" s="181"/>
      <c r="AB63" s="181"/>
      <c r="AC63" s="181"/>
      <c r="AD63" s="181"/>
      <c r="AE63" s="181"/>
    </row>
    <row r="64" spans="2:31" ht="13.15" customHeight="1" x14ac:dyDescent="0.35">
      <c r="B64" s="464"/>
      <c r="C64" s="252" t="s">
        <v>215</v>
      </c>
      <c r="D64" s="304">
        <v>0</v>
      </c>
      <c r="E64" s="461"/>
      <c r="F64" s="181"/>
      <c r="G64" s="319">
        <v>0</v>
      </c>
      <c r="H64" s="299">
        <v>0</v>
      </c>
      <c r="I64" s="117"/>
      <c r="J64" s="181"/>
      <c r="K64" s="181"/>
      <c r="L64" s="181"/>
      <c r="M64" s="181"/>
      <c r="N64" s="181"/>
      <c r="O64" s="181"/>
      <c r="P64" s="181"/>
      <c r="Q64" s="181"/>
      <c r="R64" s="181"/>
      <c r="S64" s="181"/>
      <c r="T64" s="181"/>
      <c r="U64" s="181"/>
      <c r="V64" s="181"/>
      <c r="W64" s="181"/>
      <c r="X64" s="181"/>
      <c r="Y64" s="181"/>
      <c r="Z64" s="181"/>
      <c r="AA64" s="181"/>
      <c r="AB64" s="181"/>
      <c r="AC64" s="181"/>
      <c r="AD64" s="181"/>
      <c r="AE64" s="181"/>
    </row>
    <row r="65" spans="2:31" ht="12" x14ac:dyDescent="0.35">
      <c r="B65" s="464"/>
      <c r="C65" s="252" t="s">
        <v>376</v>
      </c>
      <c r="D65" s="304">
        <v>0</v>
      </c>
      <c r="E65" s="461"/>
      <c r="F65" s="181"/>
      <c r="G65" s="319">
        <v>0</v>
      </c>
      <c r="H65" s="299">
        <v>0</v>
      </c>
      <c r="I65" s="117"/>
      <c r="J65" s="181"/>
      <c r="K65" s="181"/>
      <c r="L65" s="181"/>
      <c r="M65" s="181"/>
      <c r="N65" s="181"/>
      <c r="O65" s="181"/>
      <c r="P65" s="181"/>
      <c r="Q65" s="181"/>
      <c r="R65" s="181"/>
      <c r="S65" s="181"/>
      <c r="T65" s="181"/>
      <c r="U65" s="181"/>
      <c r="V65" s="181"/>
      <c r="W65" s="181"/>
      <c r="X65" s="181"/>
      <c r="Y65" s="181"/>
      <c r="Z65" s="181"/>
      <c r="AA65" s="181"/>
      <c r="AB65" s="181"/>
      <c r="AC65" s="181"/>
      <c r="AD65" s="181"/>
      <c r="AE65" s="181"/>
    </row>
    <row r="66" spans="2:31" ht="13.15" customHeight="1" x14ac:dyDescent="0.35">
      <c r="B66" s="464"/>
      <c r="C66" s="252" t="s">
        <v>216</v>
      </c>
      <c r="D66" s="304">
        <v>0</v>
      </c>
      <c r="E66" s="461"/>
      <c r="F66" s="181"/>
      <c r="G66" s="319">
        <v>0</v>
      </c>
      <c r="H66" s="299">
        <v>0</v>
      </c>
      <c r="I66" s="117"/>
      <c r="J66" s="181"/>
      <c r="K66" s="181"/>
      <c r="L66" s="181"/>
      <c r="M66" s="181"/>
      <c r="N66" s="181"/>
      <c r="O66" s="181"/>
      <c r="P66" s="181"/>
      <c r="Q66" s="181"/>
      <c r="R66" s="181"/>
      <c r="S66" s="181"/>
      <c r="T66" s="181"/>
      <c r="U66" s="181"/>
      <c r="V66" s="181"/>
      <c r="W66" s="181"/>
      <c r="X66" s="181"/>
      <c r="Y66" s="181"/>
      <c r="Z66" s="181"/>
      <c r="AA66" s="181"/>
      <c r="AB66" s="181"/>
      <c r="AC66" s="181"/>
      <c r="AD66" s="181"/>
      <c r="AE66" s="181"/>
    </row>
    <row r="67" spans="2:31" ht="13.15" customHeight="1" x14ac:dyDescent="0.35">
      <c r="B67" s="464"/>
      <c r="C67" s="252" t="s">
        <v>65</v>
      </c>
      <c r="D67" s="304">
        <v>0</v>
      </c>
      <c r="E67" s="461"/>
      <c r="F67" s="181"/>
      <c r="G67" s="319">
        <v>0</v>
      </c>
      <c r="H67" s="299">
        <v>0</v>
      </c>
      <c r="I67" s="117"/>
      <c r="J67" s="181"/>
      <c r="K67" s="181"/>
      <c r="L67" s="181"/>
      <c r="M67" s="181"/>
      <c r="N67" s="181"/>
      <c r="O67" s="181"/>
      <c r="P67" s="181"/>
      <c r="Q67" s="181"/>
      <c r="R67" s="181"/>
      <c r="S67" s="181"/>
      <c r="T67" s="181"/>
      <c r="U67" s="181"/>
      <c r="V67" s="181"/>
      <c r="W67" s="181"/>
      <c r="X67" s="181"/>
      <c r="Y67" s="181"/>
      <c r="Z67" s="181"/>
      <c r="AA67" s="181"/>
      <c r="AB67" s="181"/>
      <c r="AC67" s="181"/>
      <c r="AD67" s="181"/>
      <c r="AE67" s="181"/>
    </row>
    <row r="68" spans="2:31" ht="13.15" customHeight="1" x14ac:dyDescent="0.35">
      <c r="B68" s="464"/>
      <c r="C68" s="252" t="s">
        <v>218</v>
      </c>
      <c r="D68" s="304">
        <v>0</v>
      </c>
      <c r="E68" s="461"/>
      <c r="F68" s="181"/>
      <c r="G68" s="319">
        <v>0</v>
      </c>
      <c r="H68" s="299">
        <v>0</v>
      </c>
      <c r="I68" s="117"/>
      <c r="J68" s="181"/>
      <c r="K68" s="181"/>
      <c r="L68" s="181"/>
      <c r="M68" s="181"/>
      <c r="N68" s="181"/>
      <c r="O68" s="181"/>
      <c r="P68" s="181"/>
      <c r="Q68" s="181"/>
      <c r="R68" s="181"/>
      <c r="S68" s="181"/>
      <c r="T68" s="181"/>
      <c r="U68" s="181"/>
      <c r="V68" s="181"/>
      <c r="W68" s="181"/>
      <c r="X68" s="181"/>
      <c r="Y68" s="181"/>
      <c r="Z68" s="181"/>
      <c r="AA68" s="181"/>
      <c r="AB68" s="181"/>
      <c r="AC68" s="181"/>
      <c r="AD68" s="181"/>
      <c r="AE68" s="181"/>
    </row>
    <row r="69" spans="2:31" ht="13.15" customHeight="1" x14ac:dyDescent="0.35">
      <c r="B69" s="464"/>
      <c r="C69" s="252" t="s">
        <v>219</v>
      </c>
      <c r="D69" s="304">
        <v>0</v>
      </c>
      <c r="E69" s="461"/>
      <c r="F69" s="181"/>
      <c r="G69" s="319">
        <v>0</v>
      </c>
      <c r="H69" s="299">
        <v>0</v>
      </c>
      <c r="I69" s="117"/>
      <c r="J69" s="181"/>
      <c r="K69" s="181"/>
      <c r="L69" s="181"/>
      <c r="M69" s="181"/>
      <c r="N69" s="181"/>
      <c r="O69" s="181"/>
      <c r="P69" s="181"/>
      <c r="Q69" s="181"/>
      <c r="R69" s="181"/>
      <c r="S69" s="181"/>
      <c r="T69" s="181"/>
      <c r="U69" s="181"/>
      <c r="V69" s="181"/>
      <c r="W69" s="181"/>
      <c r="X69" s="181"/>
      <c r="Y69" s="181"/>
      <c r="Z69" s="181"/>
      <c r="AA69" s="181"/>
      <c r="AB69" s="181"/>
      <c r="AC69" s="181"/>
      <c r="AD69" s="181"/>
      <c r="AE69" s="181"/>
    </row>
    <row r="70" spans="2:31" ht="13.15" customHeight="1" x14ac:dyDescent="0.35">
      <c r="B70" s="464"/>
      <c r="C70" s="252" t="s">
        <v>220</v>
      </c>
      <c r="D70" s="304">
        <v>0</v>
      </c>
      <c r="E70" s="461"/>
      <c r="F70" s="181"/>
      <c r="G70" s="319">
        <v>0</v>
      </c>
      <c r="H70" s="299">
        <v>0</v>
      </c>
      <c r="I70" s="117"/>
      <c r="J70" s="181"/>
      <c r="K70" s="181"/>
      <c r="L70" s="181"/>
      <c r="M70" s="181"/>
      <c r="N70" s="181"/>
      <c r="O70" s="181"/>
      <c r="P70" s="181"/>
      <c r="Q70" s="181"/>
      <c r="R70" s="181"/>
      <c r="S70" s="181"/>
      <c r="T70" s="181"/>
      <c r="U70" s="181"/>
      <c r="V70" s="181"/>
      <c r="W70" s="181"/>
      <c r="X70" s="181"/>
      <c r="Y70" s="181"/>
      <c r="Z70" s="181"/>
      <c r="AA70" s="181"/>
      <c r="AB70" s="181"/>
      <c r="AC70" s="181"/>
      <c r="AD70" s="181"/>
      <c r="AE70" s="181"/>
    </row>
    <row r="71" spans="2:31" ht="13.15" customHeight="1" x14ac:dyDescent="0.35">
      <c r="B71" s="464"/>
      <c r="C71" s="252" t="s">
        <v>221</v>
      </c>
      <c r="D71" s="304">
        <v>0</v>
      </c>
      <c r="E71" s="461"/>
      <c r="F71" s="181"/>
      <c r="G71" s="319">
        <v>0</v>
      </c>
      <c r="H71" s="299">
        <v>0</v>
      </c>
      <c r="I71" s="117"/>
      <c r="J71" s="181"/>
      <c r="K71" s="181"/>
      <c r="L71" s="181"/>
      <c r="M71" s="181"/>
      <c r="N71" s="181"/>
      <c r="O71" s="181"/>
      <c r="P71" s="181"/>
      <c r="Q71" s="181"/>
      <c r="R71" s="181"/>
      <c r="S71" s="181"/>
      <c r="T71" s="181"/>
      <c r="U71" s="181"/>
      <c r="V71" s="181"/>
      <c r="W71" s="181"/>
      <c r="X71" s="181"/>
      <c r="Y71" s="181"/>
      <c r="Z71" s="181"/>
      <c r="AA71" s="181"/>
      <c r="AB71" s="181"/>
      <c r="AC71" s="181"/>
      <c r="AD71" s="181"/>
      <c r="AE71" s="181"/>
    </row>
    <row r="72" spans="2:31" ht="13.15" customHeight="1" x14ac:dyDescent="0.35">
      <c r="B72" s="464"/>
      <c r="C72" s="252" t="s">
        <v>222</v>
      </c>
      <c r="D72" s="299">
        <v>0</v>
      </c>
      <c r="E72" s="461"/>
      <c r="F72" s="181"/>
      <c r="G72" s="319">
        <v>0</v>
      </c>
      <c r="H72" s="299">
        <v>0</v>
      </c>
      <c r="I72" s="117"/>
      <c r="J72" s="181"/>
      <c r="K72" s="181"/>
      <c r="L72" s="181"/>
      <c r="M72" s="181"/>
      <c r="N72" s="181"/>
      <c r="O72" s="181"/>
      <c r="P72" s="181"/>
      <c r="Q72" s="181"/>
      <c r="R72" s="181"/>
      <c r="S72" s="181"/>
      <c r="T72" s="181"/>
      <c r="U72" s="181"/>
      <c r="V72" s="181"/>
      <c r="W72" s="181"/>
      <c r="X72" s="181"/>
      <c r="Y72" s="181"/>
      <c r="Z72" s="181"/>
      <c r="AA72" s="181"/>
      <c r="AB72" s="181"/>
      <c r="AC72" s="181"/>
      <c r="AD72" s="181"/>
      <c r="AE72" s="181"/>
    </row>
    <row r="73" spans="2:31" s="180" customFormat="1" ht="13.15" customHeight="1" x14ac:dyDescent="0.35">
      <c r="B73" s="465"/>
      <c r="C73" s="253" t="s">
        <v>223</v>
      </c>
      <c r="D73" s="295">
        <v>0</v>
      </c>
      <c r="E73" s="462"/>
      <c r="F73" s="181"/>
      <c r="G73" s="321">
        <v>0</v>
      </c>
      <c r="H73" s="295">
        <v>0</v>
      </c>
      <c r="I73" s="111"/>
      <c r="J73" s="181"/>
      <c r="K73" s="181"/>
      <c r="L73" s="181"/>
      <c r="M73" s="181"/>
      <c r="N73" s="181"/>
      <c r="O73" s="181"/>
      <c r="P73" s="181"/>
      <c r="Q73" s="181"/>
      <c r="R73" s="181"/>
      <c r="S73" s="181"/>
      <c r="T73" s="181"/>
      <c r="U73" s="181"/>
      <c r="V73" s="181"/>
      <c r="W73" s="181"/>
      <c r="X73" s="181"/>
      <c r="Y73" s="181"/>
      <c r="Z73" s="181"/>
      <c r="AA73" s="181"/>
      <c r="AB73" s="181"/>
      <c r="AC73" s="181"/>
      <c r="AD73" s="181"/>
      <c r="AE73" s="181"/>
    </row>
    <row r="74" spans="2:31" s="181" customFormat="1" ht="13.15" customHeight="1" x14ac:dyDescent="0.35">
      <c r="B74" s="208"/>
      <c r="C74" s="194"/>
      <c r="D74" s="291"/>
      <c r="E74" s="203"/>
      <c r="G74" s="320"/>
      <c r="H74" s="320"/>
    </row>
    <row r="75" spans="2:31" ht="13.15" customHeight="1" x14ac:dyDescent="0.35">
      <c r="B75" s="463" t="s">
        <v>66</v>
      </c>
      <c r="C75" s="209"/>
      <c r="D75" s="297" t="s">
        <v>32</v>
      </c>
      <c r="E75" s="196" t="s">
        <v>44</v>
      </c>
      <c r="F75" s="181"/>
      <c r="G75" s="322" t="s">
        <v>48</v>
      </c>
      <c r="H75" s="325" t="s">
        <v>51</v>
      </c>
      <c r="I75" s="459" t="s">
        <v>52</v>
      </c>
      <c r="J75" s="181"/>
      <c r="K75" s="181"/>
      <c r="L75" s="181"/>
      <c r="M75" s="181"/>
      <c r="N75" s="181"/>
      <c r="O75" s="181"/>
      <c r="P75" s="181"/>
      <c r="Q75" s="181"/>
      <c r="R75" s="181"/>
      <c r="S75" s="181"/>
      <c r="T75" s="181"/>
      <c r="U75" s="181"/>
      <c r="V75" s="181"/>
      <c r="W75" s="181"/>
      <c r="X75" s="181"/>
      <c r="Y75" s="181"/>
      <c r="Z75" s="181"/>
      <c r="AA75" s="181"/>
      <c r="AB75" s="181"/>
      <c r="AC75" s="181"/>
      <c r="AD75" s="181"/>
      <c r="AE75" s="181"/>
    </row>
    <row r="76" spans="2:31" ht="13.15" customHeight="1" x14ac:dyDescent="0.35">
      <c r="B76" s="464"/>
      <c r="C76" s="201" t="s">
        <v>67</v>
      </c>
      <c r="D76" s="298">
        <f>SUM(D77:D84)</f>
        <v>0</v>
      </c>
      <c r="E76" s="461">
        <f>IFERROR(D76/D5,0)</f>
        <v>0</v>
      </c>
      <c r="F76" s="181"/>
      <c r="G76" s="323">
        <f>SUM(G77:G84)</f>
        <v>0</v>
      </c>
      <c r="H76" s="326">
        <f>SUM(H77:H84)</f>
        <v>0</v>
      </c>
      <c r="I76" s="460"/>
      <c r="J76" s="181"/>
      <c r="K76" s="181"/>
      <c r="L76" s="181"/>
      <c r="M76" s="181"/>
      <c r="N76" s="181"/>
      <c r="O76" s="181"/>
      <c r="P76" s="181"/>
      <c r="Q76" s="181"/>
    </row>
    <row r="77" spans="2:31" ht="13.15" customHeight="1" x14ac:dyDescent="0.35">
      <c r="B77" s="464"/>
      <c r="C77" s="252" t="s">
        <v>68</v>
      </c>
      <c r="D77" s="299">
        <v>0</v>
      </c>
      <c r="E77" s="461"/>
      <c r="G77" s="319">
        <v>0</v>
      </c>
      <c r="H77" s="299">
        <v>0</v>
      </c>
      <c r="I77" s="117"/>
    </row>
    <row r="78" spans="2:31" ht="13.15" customHeight="1" x14ac:dyDescent="0.35">
      <c r="B78" s="464"/>
      <c r="C78" s="252" t="s">
        <v>69</v>
      </c>
      <c r="D78" s="299">
        <v>0</v>
      </c>
      <c r="E78" s="461"/>
      <c r="G78" s="319">
        <v>0</v>
      </c>
      <c r="H78" s="299">
        <v>0</v>
      </c>
      <c r="I78" s="117"/>
    </row>
    <row r="79" spans="2:31" ht="13.15" customHeight="1" x14ac:dyDescent="0.35">
      <c r="B79" s="464"/>
      <c r="C79" s="252" t="s">
        <v>225</v>
      </c>
      <c r="D79" s="299">
        <v>0</v>
      </c>
      <c r="E79" s="461"/>
      <c r="G79" s="319">
        <v>0</v>
      </c>
      <c r="H79" s="299">
        <v>0</v>
      </c>
      <c r="I79" s="117"/>
    </row>
    <row r="80" spans="2:31" ht="13.15" customHeight="1" x14ac:dyDescent="0.35">
      <c r="B80" s="464"/>
      <c r="C80" s="252" t="s">
        <v>226</v>
      </c>
      <c r="D80" s="299">
        <v>0</v>
      </c>
      <c r="E80" s="461"/>
      <c r="G80" s="319">
        <v>0</v>
      </c>
      <c r="H80" s="299">
        <v>0</v>
      </c>
      <c r="I80" s="117"/>
    </row>
    <row r="81" spans="2:18" ht="13.15" customHeight="1" x14ac:dyDescent="0.35">
      <c r="B81" s="464"/>
      <c r="C81" s="252" t="s">
        <v>227</v>
      </c>
      <c r="D81" s="299">
        <v>0</v>
      </c>
      <c r="E81" s="461"/>
      <c r="G81" s="319">
        <v>0</v>
      </c>
      <c r="H81" s="299">
        <v>0</v>
      </c>
      <c r="I81" s="117"/>
    </row>
    <row r="82" spans="2:18" ht="13.15" customHeight="1" x14ac:dyDescent="0.35">
      <c r="B82" s="464"/>
      <c r="C82" s="252" t="s">
        <v>382</v>
      </c>
      <c r="D82" s="305">
        <v>0</v>
      </c>
      <c r="E82" s="461"/>
      <c r="G82" s="319"/>
      <c r="H82" s="299"/>
      <c r="I82" s="117"/>
    </row>
    <row r="83" spans="2:18" ht="13.15" customHeight="1" x14ac:dyDescent="0.35">
      <c r="B83" s="464"/>
      <c r="C83" s="252" t="s">
        <v>228</v>
      </c>
      <c r="D83" s="305">
        <v>0</v>
      </c>
      <c r="E83" s="461"/>
      <c r="G83" s="319">
        <v>0</v>
      </c>
      <c r="H83" s="299">
        <v>0</v>
      </c>
      <c r="I83" s="117"/>
    </row>
    <row r="84" spans="2:18" ht="13.15" customHeight="1" x14ac:dyDescent="0.35">
      <c r="B84" s="465"/>
      <c r="C84" s="253" t="s">
        <v>377</v>
      </c>
      <c r="D84" s="295">
        <v>0</v>
      </c>
      <c r="E84" s="462"/>
      <c r="G84" s="321">
        <v>0</v>
      </c>
      <c r="H84" s="295">
        <v>0</v>
      </c>
      <c r="I84" s="111"/>
    </row>
    <row r="85" spans="2:18" ht="13.15" customHeight="1" x14ac:dyDescent="0.35">
      <c r="B85" s="193"/>
      <c r="C85" s="194"/>
      <c r="D85" s="291"/>
      <c r="E85" s="203"/>
    </row>
    <row r="86" spans="2:18" ht="13.15" hidden="1" customHeight="1" x14ac:dyDescent="0.35">
      <c r="B86" s="463" t="s">
        <v>70</v>
      </c>
      <c r="C86" s="200"/>
      <c r="D86" s="297" t="s">
        <v>32</v>
      </c>
      <c r="E86" s="196" t="s">
        <v>44</v>
      </c>
      <c r="G86" s="322" t="s">
        <v>48</v>
      </c>
      <c r="H86" s="325" t="s">
        <v>51</v>
      </c>
      <c r="I86" s="459" t="s">
        <v>52</v>
      </c>
    </row>
    <row r="87" spans="2:18" ht="13.15" hidden="1" customHeight="1" x14ac:dyDescent="0.35">
      <c r="B87" s="464"/>
      <c r="C87" s="201" t="s">
        <v>71</v>
      </c>
      <c r="D87" s="298">
        <f>SUM(D88:D93)</f>
        <v>0</v>
      </c>
      <c r="E87" s="461">
        <f>IFERROR(D87/D5,0)</f>
        <v>0</v>
      </c>
      <c r="G87" s="323">
        <f>SUM(G88:G93)</f>
        <v>0</v>
      </c>
      <c r="H87" s="326">
        <f>SUM(H88:H93)</f>
        <v>0</v>
      </c>
      <c r="I87" s="460"/>
    </row>
    <row r="88" spans="2:18" ht="13.15" hidden="1" customHeight="1" x14ac:dyDescent="0.35">
      <c r="B88" s="464"/>
      <c r="C88" s="252" t="s">
        <v>367</v>
      </c>
      <c r="D88" s="299">
        <v>0</v>
      </c>
      <c r="E88" s="461"/>
      <c r="G88" s="319">
        <v>0</v>
      </c>
      <c r="H88" s="299">
        <v>0</v>
      </c>
      <c r="I88" s="117"/>
    </row>
    <row r="89" spans="2:18" ht="13.15" hidden="1" customHeight="1" x14ac:dyDescent="0.35">
      <c r="B89" s="464"/>
      <c r="C89" s="252" t="s">
        <v>73</v>
      </c>
      <c r="D89" s="299">
        <v>0</v>
      </c>
      <c r="E89" s="461"/>
      <c r="G89" s="319">
        <v>0</v>
      </c>
      <c r="H89" s="299">
        <v>0</v>
      </c>
      <c r="I89" s="117"/>
    </row>
    <row r="90" spans="2:18" ht="13.15" hidden="1" customHeight="1" x14ac:dyDescent="0.35">
      <c r="B90" s="464"/>
      <c r="C90" s="252" t="s">
        <v>74</v>
      </c>
      <c r="D90" s="299">
        <v>0</v>
      </c>
      <c r="E90" s="461"/>
      <c r="G90" s="319">
        <v>0</v>
      </c>
      <c r="H90" s="299">
        <v>0</v>
      </c>
      <c r="I90" s="117"/>
    </row>
    <row r="91" spans="2:18" ht="13.15" hidden="1" customHeight="1" x14ac:dyDescent="0.35">
      <c r="B91" s="464"/>
      <c r="C91" s="255" t="s">
        <v>75</v>
      </c>
      <c r="D91" s="306">
        <v>0</v>
      </c>
      <c r="E91" s="461"/>
      <c r="G91" s="319">
        <v>0</v>
      </c>
      <c r="H91" s="299">
        <v>0</v>
      </c>
      <c r="I91" s="239"/>
    </row>
    <row r="92" spans="2:18" ht="13.15" hidden="1" customHeight="1" x14ac:dyDescent="0.35">
      <c r="B92" s="464"/>
      <c r="C92" s="255"/>
      <c r="D92" s="306">
        <v>0</v>
      </c>
      <c r="E92" s="461"/>
      <c r="G92" s="319">
        <v>0</v>
      </c>
      <c r="H92" s="299">
        <v>0</v>
      </c>
      <c r="I92" s="239"/>
    </row>
    <row r="93" spans="2:18" ht="13.15" hidden="1" customHeight="1" x14ac:dyDescent="0.35">
      <c r="B93" s="465"/>
      <c r="C93" s="253"/>
      <c r="D93" s="295">
        <v>0</v>
      </c>
      <c r="E93" s="462"/>
      <c r="G93" s="321">
        <v>0</v>
      </c>
      <c r="H93" s="295">
        <v>0</v>
      </c>
      <c r="I93" s="111"/>
    </row>
    <row r="94" spans="2:18" ht="13.15" hidden="1" customHeight="1" x14ac:dyDescent="0.35">
      <c r="B94" s="193"/>
      <c r="C94" s="194"/>
      <c r="D94" s="291"/>
      <c r="E94" s="203"/>
      <c r="G94" s="320"/>
      <c r="H94" s="320"/>
      <c r="I94" s="181"/>
    </row>
    <row r="95" spans="2:18" s="181" customFormat="1" ht="13.15" hidden="1" customHeight="1" x14ac:dyDescent="0.35">
      <c r="B95" s="463" t="s">
        <v>76</v>
      </c>
      <c r="C95" s="200"/>
      <c r="D95" s="297" t="s">
        <v>32</v>
      </c>
      <c r="E95" s="196" t="s">
        <v>44</v>
      </c>
      <c r="G95" s="322" t="s">
        <v>48</v>
      </c>
      <c r="H95" s="325" t="s">
        <v>51</v>
      </c>
      <c r="I95" s="459" t="s">
        <v>52</v>
      </c>
      <c r="Q95" s="205"/>
      <c r="R95" s="205"/>
    </row>
    <row r="96" spans="2:18" s="181" customFormat="1" ht="13.15" hidden="1" customHeight="1" x14ac:dyDescent="0.35">
      <c r="B96" s="464"/>
      <c r="C96" s="201" t="s">
        <v>77</v>
      </c>
      <c r="D96" s="298">
        <f>SUM(D97:D101)</f>
        <v>0</v>
      </c>
      <c r="E96" s="461">
        <f>IFERROR(D96/D5,0)</f>
        <v>0</v>
      </c>
      <c r="G96" s="323">
        <f>SUM(G97:G101)</f>
        <v>0</v>
      </c>
      <c r="H96" s="326">
        <f>SUM(H97:H101)</f>
        <v>0</v>
      </c>
      <c r="I96" s="460"/>
      <c r="Q96" s="205"/>
      <c r="R96" s="205"/>
    </row>
    <row r="97" spans="2:18" s="181" customFormat="1" ht="13.15" hidden="1" customHeight="1" x14ac:dyDescent="0.35">
      <c r="B97" s="464"/>
      <c r="C97" s="252" t="s">
        <v>78</v>
      </c>
      <c r="D97" s="299">
        <v>0</v>
      </c>
      <c r="E97" s="461"/>
      <c r="G97" s="319">
        <v>0</v>
      </c>
      <c r="H97" s="299">
        <v>0</v>
      </c>
      <c r="I97" s="117"/>
      <c r="Q97" s="205"/>
      <c r="R97" s="205"/>
    </row>
    <row r="98" spans="2:18" s="181" customFormat="1" ht="13.15" hidden="1" customHeight="1" x14ac:dyDescent="0.35">
      <c r="B98" s="464"/>
      <c r="C98" s="252" t="s">
        <v>79</v>
      </c>
      <c r="D98" s="299">
        <v>0</v>
      </c>
      <c r="E98" s="461"/>
      <c r="G98" s="319">
        <v>0</v>
      </c>
      <c r="H98" s="299">
        <v>0</v>
      </c>
      <c r="I98" s="117"/>
      <c r="Q98" s="205"/>
      <c r="R98" s="205"/>
    </row>
    <row r="99" spans="2:18" s="181" customFormat="1" ht="13.15" hidden="1" customHeight="1" x14ac:dyDescent="0.35">
      <c r="B99" s="464"/>
      <c r="C99" s="252" t="s">
        <v>80</v>
      </c>
      <c r="D99" s="299">
        <v>0</v>
      </c>
      <c r="E99" s="461"/>
      <c r="G99" s="319">
        <v>0</v>
      </c>
      <c r="H99" s="299">
        <v>0</v>
      </c>
      <c r="I99" s="117"/>
      <c r="Q99" s="205"/>
      <c r="R99" s="205"/>
    </row>
    <row r="100" spans="2:18" s="181" customFormat="1" ht="13.15" hidden="1" customHeight="1" x14ac:dyDescent="0.35">
      <c r="B100" s="464"/>
      <c r="C100" s="252" t="s">
        <v>81</v>
      </c>
      <c r="D100" s="299">
        <v>0</v>
      </c>
      <c r="E100" s="461"/>
      <c r="G100" s="319">
        <v>0</v>
      </c>
      <c r="H100" s="299">
        <v>0</v>
      </c>
      <c r="I100" s="117"/>
      <c r="Q100" s="205"/>
      <c r="R100" s="205"/>
    </row>
    <row r="101" spans="2:18" s="181" customFormat="1" ht="13.15" hidden="1" customHeight="1" x14ac:dyDescent="0.35">
      <c r="B101" s="465"/>
      <c r="C101" s="253" t="s">
        <v>82</v>
      </c>
      <c r="D101" s="295">
        <v>0</v>
      </c>
      <c r="E101" s="462"/>
      <c r="G101" s="321">
        <v>0</v>
      </c>
      <c r="H101" s="295">
        <v>0</v>
      </c>
      <c r="I101" s="111"/>
      <c r="Q101" s="205"/>
      <c r="R101" s="205"/>
    </row>
    <row r="102" spans="2:18" s="181" customFormat="1" ht="13.15" hidden="1" customHeight="1" x14ac:dyDescent="0.35">
      <c r="B102" s="193"/>
      <c r="C102" s="210"/>
      <c r="D102" s="307"/>
      <c r="E102" s="211"/>
      <c r="G102" s="314"/>
      <c r="H102" s="314"/>
      <c r="I102" s="177"/>
      <c r="Q102" s="205"/>
      <c r="R102" s="205"/>
    </row>
    <row r="103" spans="2:18" ht="13.15" customHeight="1" x14ac:dyDescent="0.35">
      <c r="B103" s="463" t="s">
        <v>83</v>
      </c>
      <c r="C103" s="204"/>
      <c r="D103" s="297" t="s">
        <v>32</v>
      </c>
      <c r="E103" s="196" t="s">
        <v>44</v>
      </c>
      <c r="G103" s="322" t="s">
        <v>48</v>
      </c>
      <c r="H103" s="325" t="s">
        <v>51</v>
      </c>
      <c r="I103" s="459" t="s">
        <v>52</v>
      </c>
    </row>
    <row r="104" spans="2:18" ht="13.15" customHeight="1" x14ac:dyDescent="0.35">
      <c r="B104" s="464"/>
      <c r="C104" s="201" t="s">
        <v>84</v>
      </c>
      <c r="D104" s="298">
        <f>SUM(D105:D115)</f>
        <v>0</v>
      </c>
      <c r="E104" s="445">
        <f>IFERROR(D104/D5,0)</f>
        <v>0</v>
      </c>
      <c r="G104" s="323">
        <f>SUM(G105:G115)</f>
        <v>0</v>
      </c>
      <c r="H104" s="326">
        <f>SUM(H105:H115)</f>
        <v>0</v>
      </c>
      <c r="I104" s="460"/>
    </row>
    <row r="105" spans="2:18" ht="13.15" customHeight="1" x14ac:dyDescent="0.35">
      <c r="B105" s="464"/>
      <c r="C105" s="252" t="s">
        <v>85</v>
      </c>
      <c r="D105" s="299">
        <v>0</v>
      </c>
      <c r="E105" s="445"/>
      <c r="G105" s="319">
        <v>0</v>
      </c>
      <c r="H105" s="299">
        <v>0</v>
      </c>
      <c r="I105" s="117"/>
    </row>
    <row r="106" spans="2:18" ht="13.15" customHeight="1" x14ac:dyDescent="0.35">
      <c r="B106" s="464"/>
      <c r="C106" s="252" t="s">
        <v>86</v>
      </c>
      <c r="D106" s="299">
        <v>0</v>
      </c>
      <c r="E106" s="445"/>
      <c r="G106" s="319">
        <v>0</v>
      </c>
      <c r="H106" s="299">
        <v>0</v>
      </c>
      <c r="I106" s="117"/>
    </row>
    <row r="107" spans="2:18" ht="13.15" customHeight="1" x14ac:dyDescent="0.35">
      <c r="B107" s="464"/>
      <c r="C107" s="252" t="s">
        <v>87</v>
      </c>
      <c r="D107" s="299">
        <v>0</v>
      </c>
      <c r="E107" s="445"/>
      <c r="G107" s="319">
        <v>0</v>
      </c>
      <c r="H107" s="299">
        <v>0</v>
      </c>
      <c r="I107" s="117"/>
    </row>
    <row r="108" spans="2:18" ht="13.15" customHeight="1" x14ac:dyDescent="0.35">
      <c r="B108" s="464"/>
      <c r="C108" s="252" t="s">
        <v>383</v>
      </c>
      <c r="D108" s="299">
        <v>0</v>
      </c>
      <c r="E108" s="445"/>
      <c r="G108" s="319">
        <v>0</v>
      </c>
      <c r="H108" s="299">
        <v>0</v>
      </c>
      <c r="I108" s="117"/>
    </row>
    <row r="109" spans="2:18" ht="13.15" customHeight="1" x14ac:dyDescent="0.35">
      <c r="B109" s="464"/>
      <c r="C109" s="252" t="s">
        <v>89</v>
      </c>
      <c r="D109" s="299">
        <v>0</v>
      </c>
      <c r="E109" s="445"/>
      <c r="G109" s="319">
        <v>0</v>
      </c>
      <c r="H109" s="299">
        <v>0</v>
      </c>
      <c r="I109" s="117"/>
    </row>
    <row r="110" spans="2:18" ht="13.15" customHeight="1" x14ac:dyDescent="0.35">
      <c r="B110" s="464"/>
      <c r="C110" s="252" t="s">
        <v>90</v>
      </c>
      <c r="D110" s="299">
        <v>0</v>
      </c>
      <c r="E110" s="445"/>
      <c r="G110" s="319">
        <v>0</v>
      </c>
      <c r="H110" s="299">
        <v>0</v>
      </c>
      <c r="I110" s="117"/>
    </row>
    <row r="111" spans="2:18" ht="13.15" customHeight="1" x14ac:dyDescent="0.35">
      <c r="B111" s="464"/>
      <c r="C111" s="252" t="s">
        <v>91</v>
      </c>
      <c r="D111" s="299">
        <v>0</v>
      </c>
      <c r="E111" s="445"/>
      <c r="G111" s="319">
        <v>0</v>
      </c>
      <c r="H111" s="299">
        <v>0</v>
      </c>
      <c r="I111" s="117"/>
    </row>
    <row r="112" spans="2:18" ht="13.15" customHeight="1" x14ac:dyDescent="0.35">
      <c r="B112" s="464"/>
      <c r="C112" s="252" t="s">
        <v>92</v>
      </c>
      <c r="D112" s="299">
        <v>0</v>
      </c>
      <c r="E112" s="445"/>
      <c r="G112" s="319">
        <v>0</v>
      </c>
      <c r="H112" s="299">
        <v>0</v>
      </c>
      <c r="I112" s="117"/>
    </row>
    <row r="113" spans="2:18" ht="13.15" customHeight="1" x14ac:dyDescent="0.35">
      <c r="B113" s="464"/>
      <c r="C113" s="252" t="s">
        <v>231</v>
      </c>
      <c r="D113" s="299">
        <v>0</v>
      </c>
      <c r="E113" s="445"/>
      <c r="G113" s="319">
        <v>0</v>
      </c>
      <c r="H113" s="319">
        <v>0</v>
      </c>
      <c r="I113" s="117"/>
    </row>
    <row r="114" spans="2:18" ht="13.15" customHeight="1" x14ac:dyDescent="0.35">
      <c r="B114" s="464"/>
      <c r="C114" s="252" t="s">
        <v>232</v>
      </c>
      <c r="D114" s="299">
        <v>0</v>
      </c>
      <c r="E114" s="445"/>
      <c r="G114" s="319">
        <v>0</v>
      </c>
      <c r="H114" s="299">
        <v>0</v>
      </c>
      <c r="I114" s="117"/>
    </row>
    <row r="115" spans="2:18" ht="13.15" customHeight="1" x14ac:dyDescent="0.35">
      <c r="B115" s="465"/>
      <c r="C115" s="253" t="s">
        <v>233</v>
      </c>
      <c r="D115" s="295">
        <v>0</v>
      </c>
      <c r="E115" s="446"/>
      <c r="G115" s="321">
        <v>0</v>
      </c>
      <c r="H115" s="295">
        <v>0</v>
      </c>
      <c r="I115" s="111"/>
    </row>
    <row r="116" spans="2:18" s="181" customFormat="1" ht="13.15" customHeight="1" x14ac:dyDescent="0.35">
      <c r="B116" s="193"/>
      <c r="C116" s="212"/>
      <c r="D116" s="291"/>
      <c r="E116" s="203"/>
      <c r="G116" s="314"/>
      <c r="H116" s="314"/>
      <c r="I116" s="177"/>
      <c r="Q116" s="205"/>
      <c r="R116" s="205"/>
    </row>
    <row r="117" spans="2:18" ht="13.15" customHeight="1" x14ac:dyDescent="0.35">
      <c r="B117" s="463" t="s">
        <v>93</v>
      </c>
      <c r="C117" s="200"/>
      <c r="D117" s="297" t="s">
        <v>32</v>
      </c>
      <c r="E117" s="196" t="s">
        <v>44</v>
      </c>
      <c r="G117" s="322" t="s">
        <v>48</v>
      </c>
      <c r="H117" s="325" t="s">
        <v>51</v>
      </c>
      <c r="I117" s="459" t="s">
        <v>52</v>
      </c>
    </row>
    <row r="118" spans="2:18" ht="13.15" customHeight="1" x14ac:dyDescent="0.35">
      <c r="B118" s="464"/>
      <c r="C118" s="201" t="s">
        <v>94</v>
      </c>
      <c r="D118" s="298">
        <f>SUM(D119:D123)</f>
        <v>0</v>
      </c>
      <c r="E118" s="461">
        <f>IFERROR(D118/D5,0)</f>
        <v>0</v>
      </c>
      <c r="G118" s="323">
        <f>SUM(G119:G123)</f>
        <v>0</v>
      </c>
      <c r="H118" s="326">
        <f>SUM(H119:H123)</f>
        <v>0</v>
      </c>
      <c r="I118" s="460"/>
    </row>
    <row r="119" spans="2:18" ht="13.15" customHeight="1" x14ac:dyDescent="0.35">
      <c r="B119" s="464"/>
      <c r="C119" s="251" t="s">
        <v>95</v>
      </c>
      <c r="D119" s="299">
        <v>0</v>
      </c>
      <c r="E119" s="461"/>
      <c r="G119" s="319">
        <v>0</v>
      </c>
      <c r="H119" s="299">
        <v>0</v>
      </c>
      <c r="I119" s="117"/>
    </row>
    <row r="120" spans="2:18" ht="13.15" customHeight="1" x14ac:dyDescent="0.35">
      <c r="B120" s="464"/>
      <c r="C120" s="251" t="s">
        <v>96</v>
      </c>
      <c r="D120" s="299">
        <v>0</v>
      </c>
      <c r="E120" s="461"/>
      <c r="G120" s="319">
        <v>0</v>
      </c>
      <c r="H120" s="299">
        <v>0</v>
      </c>
      <c r="I120" s="117"/>
    </row>
    <row r="121" spans="2:18" ht="13.15" customHeight="1" x14ac:dyDescent="0.35">
      <c r="B121" s="464"/>
      <c r="C121" s="252" t="s">
        <v>97</v>
      </c>
      <c r="D121" s="299">
        <v>0</v>
      </c>
      <c r="E121" s="461"/>
      <c r="G121" s="319">
        <v>0</v>
      </c>
      <c r="H121" s="299">
        <v>0</v>
      </c>
      <c r="I121" s="117"/>
    </row>
    <row r="122" spans="2:18" ht="13.15" customHeight="1" x14ac:dyDescent="0.35">
      <c r="B122" s="464"/>
      <c r="C122" s="252" t="s">
        <v>98</v>
      </c>
      <c r="D122" s="299">
        <v>0</v>
      </c>
      <c r="E122" s="461"/>
      <c r="G122" s="319">
        <v>0</v>
      </c>
      <c r="H122" s="299">
        <v>0</v>
      </c>
      <c r="I122" s="117"/>
    </row>
    <row r="123" spans="2:18" ht="13.15" customHeight="1" x14ac:dyDescent="0.35">
      <c r="B123" s="465"/>
      <c r="C123" s="253" t="s">
        <v>99</v>
      </c>
      <c r="D123" s="295">
        <v>0</v>
      </c>
      <c r="E123" s="462"/>
      <c r="G123" s="321">
        <v>0</v>
      </c>
      <c r="H123" s="295">
        <v>0</v>
      </c>
      <c r="I123" s="111"/>
    </row>
    <row r="124" spans="2:18" s="181" customFormat="1" ht="13.15" customHeight="1" x14ac:dyDescent="0.35">
      <c r="B124" s="193"/>
      <c r="C124" s="194"/>
      <c r="D124" s="291"/>
      <c r="E124" s="203"/>
      <c r="G124" s="320"/>
      <c r="H124" s="320"/>
      <c r="Q124" s="205"/>
      <c r="R124" s="205"/>
    </row>
    <row r="125" spans="2:18" s="181" customFormat="1" ht="13.15" customHeight="1" x14ac:dyDescent="0.35">
      <c r="B125" s="463" t="s">
        <v>100</v>
      </c>
      <c r="C125" s="200"/>
      <c r="D125" s="297" t="s">
        <v>32</v>
      </c>
      <c r="E125" s="196" t="s">
        <v>44</v>
      </c>
      <c r="G125" s="322" t="s">
        <v>48</v>
      </c>
      <c r="H125" s="325" t="s">
        <v>51</v>
      </c>
      <c r="I125" s="459" t="s">
        <v>52</v>
      </c>
      <c r="Q125" s="205"/>
      <c r="R125" s="205"/>
    </row>
    <row r="126" spans="2:18" s="181" customFormat="1" ht="13.15" customHeight="1" x14ac:dyDescent="0.35">
      <c r="B126" s="464"/>
      <c r="C126" s="201" t="s">
        <v>101</v>
      </c>
      <c r="D126" s="298">
        <f>SUM(D127:D131)</f>
        <v>0</v>
      </c>
      <c r="E126" s="461">
        <f>IFERROR(D126/D5,0)</f>
        <v>0</v>
      </c>
      <c r="G126" s="323">
        <f>SUM(G127:G131)</f>
        <v>0</v>
      </c>
      <c r="H126" s="326">
        <f>SUM(H127:H131)</f>
        <v>0</v>
      </c>
      <c r="I126" s="460"/>
      <c r="Q126" s="205"/>
      <c r="R126" s="205"/>
    </row>
    <row r="127" spans="2:18" s="181" customFormat="1" ht="13.15" customHeight="1" x14ac:dyDescent="0.35">
      <c r="B127" s="464"/>
      <c r="C127" s="252" t="s">
        <v>102</v>
      </c>
      <c r="D127" s="299">
        <v>0</v>
      </c>
      <c r="E127" s="461"/>
      <c r="G127" s="319">
        <v>0</v>
      </c>
      <c r="H127" s="299">
        <v>0</v>
      </c>
      <c r="I127" s="117"/>
      <c r="Q127" s="205"/>
      <c r="R127" s="205"/>
    </row>
    <row r="128" spans="2:18" s="181" customFormat="1" ht="13.15" customHeight="1" x14ac:dyDescent="0.35">
      <c r="B128" s="464"/>
      <c r="C128" s="252" t="s">
        <v>103</v>
      </c>
      <c r="D128" s="299">
        <v>0</v>
      </c>
      <c r="E128" s="461"/>
      <c r="G128" s="319">
        <v>0</v>
      </c>
      <c r="H128" s="299">
        <v>0</v>
      </c>
      <c r="I128" s="117"/>
      <c r="Q128" s="205"/>
      <c r="R128" s="205"/>
    </row>
    <row r="129" spans="2:18" s="181" customFormat="1" ht="13.15" customHeight="1" x14ac:dyDescent="0.35">
      <c r="B129" s="464"/>
      <c r="C129" s="252" t="s">
        <v>104</v>
      </c>
      <c r="D129" s="299">
        <v>0</v>
      </c>
      <c r="E129" s="461"/>
      <c r="G129" s="319">
        <v>0</v>
      </c>
      <c r="H129" s="299">
        <v>0</v>
      </c>
      <c r="I129" s="117"/>
      <c r="Q129" s="205"/>
      <c r="R129" s="205"/>
    </row>
    <row r="130" spans="2:18" s="181" customFormat="1" ht="13.15" customHeight="1" x14ac:dyDescent="0.35">
      <c r="B130" s="464"/>
      <c r="C130" s="252" t="s">
        <v>105</v>
      </c>
      <c r="D130" s="299">
        <v>0</v>
      </c>
      <c r="E130" s="461"/>
      <c r="G130" s="319">
        <v>0</v>
      </c>
      <c r="H130" s="299">
        <v>0</v>
      </c>
      <c r="I130" s="117"/>
      <c r="Q130" s="205"/>
      <c r="R130" s="205"/>
    </row>
    <row r="131" spans="2:18" s="181" customFormat="1" ht="13.15" customHeight="1" x14ac:dyDescent="0.35">
      <c r="B131" s="465"/>
      <c r="C131" s="253" t="s">
        <v>236</v>
      </c>
      <c r="D131" s="295">
        <v>0</v>
      </c>
      <c r="E131" s="462"/>
      <c r="G131" s="321">
        <v>0</v>
      </c>
      <c r="H131" s="295">
        <v>0</v>
      </c>
      <c r="I131" s="111"/>
      <c r="Q131" s="205"/>
      <c r="R131" s="205"/>
    </row>
    <row r="132" spans="2:18" s="181" customFormat="1" ht="13.15" customHeight="1" x14ac:dyDescent="0.35">
      <c r="B132" s="193"/>
      <c r="C132" s="194"/>
      <c r="D132" s="291"/>
      <c r="E132" s="203"/>
      <c r="G132" s="320"/>
      <c r="H132" s="320"/>
      <c r="Q132" s="205"/>
      <c r="R132" s="205"/>
    </row>
    <row r="133" spans="2:18" s="181" customFormat="1" ht="13.15" customHeight="1" x14ac:dyDescent="0.35">
      <c r="B133" s="469" t="s">
        <v>106</v>
      </c>
      <c r="C133" s="200"/>
      <c r="D133" s="297" t="s">
        <v>32</v>
      </c>
      <c r="E133" s="196" t="s">
        <v>44</v>
      </c>
      <c r="G133" s="322" t="s">
        <v>48</v>
      </c>
      <c r="H133" s="325" t="s">
        <v>51</v>
      </c>
      <c r="I133" s="459" t="s">
        <v>52</v>
      </c>
      <c r="Q133" s="205"/>
      <c r="R133" s="205"/>
    </row>
    <row r="134" spans="2:18" s="181" customFormat="1" ht="13.15" customHeight="1" x14ac:dyDescent="0.35">
      <c r="B134" s="470"/>
      <c r="C134" s="201" t="s">
        <v>107</v>
      </c>
      <c r="D134" s="298">
        <f>SUM(D135:D142)</f>
        <v>0</v>
      </c>
      <c r="E134" s="444">
        <f>IFERROR(D134/D5,0)</f>
        <v>0</v>
      </c>
      <c r="G134" s="323">
        <f>SUM(G135:G142)</f>
        <v>0</v>
      </c>
      <c r="H134" s="326">
        <f>SUM(H135:H142)</f>
        <v>0</v>
      </c>
      <c r="I134" s="460"/>
      <c r="Q134" s="205"/>
      <c r="R134" s="205"/>
    </row>
    <row r="135" spans="2:18" s="181" customFormat="1" ht="13.15" customHeight="1" x14ac:dyDescent="0.35">
      <c r="B135" s="470"/>
      <c r="C135" s="252" t="s">
        <v>108</v>
      </c>
      <c r="D135" s="299">
        <v>0</v>
      </c>
      <c r="E135" s="445"/>
      <c r="G135" s="319">
        <v>0</v>
      </c>
      <c r="H135" s="299">
        <v>0</v>
      </c>
      <c r="I135" s="117"/>
      <c r="Q135" s="205"/>
      <c r="R135" s="205"/>
    </row>
    <row r="136" spans="2:18" s="181" customFormat="1" ht="13.15" customHeight="1" x14ac:dyDescent="0.35">
      <c r="B136" s="470"/>
      <c r="C136" s="252" t="s">
        <v>109</v>
      </c>
      <c r="D136" s="299">
        <v>0</v>
      </c>
      <c r="E136" s="445"/>
      <c r="G136" s="319">
        <v>0</v>
      </c>
      <c r="H136" s="299">
        <v>0</v>
      </c>
      <c r="I136" s="117"/>
      <c r="Q136" s="205"/>
      <c r="R136" s="205"/>
    </row>
    <row r="137" spans="2:18" s="181" customFormat="1" ht="13.15" customHeight="1" x14ac:dyDescent="0.35">
      <c r="B137" s="470"/>
      <c r="C137" s="252" t="s">
        <v>110</v>
      </c>
      <c r="D137" s="299">
        <v>0</v>
      </c>
      <c r="E137" s="445"/>
      <c r="G137" s="319">
        <v>0</v>
      </c>
      <c r="H137" s="299">
        <v>0</v>
      </c>
      <c r="I137" s="117"/>
      <c r="Q137" s="205"/>
      <c r="R137" s="205"/>
    </row>
    <row r="138" spans="2:18" s="181" customFormat="1" ht="13.15" customHeight="1" x14ac:dyDescent="0.35">
      <c r="B138" s="470"/>
      <c r="C138" s="252" t="s">
        <v>111</v>
      </c>
      <c r="D138" s="299">
        <v>0</v>
      </c>
      <c r="E138" s="445"/>
      <c r="G138" s="319">
        <v>0</v>
      </c>
      <c r="H138" s="299">
        <v>0</v>
      </c>
      <c r="I138" s="117"/>
      <c r="Q138" s="205"/>
      <c r="R138" s="205"/>
    </row>
    <row r="139" spans="2:18" s="181" customFormat="1" ht="13.15" customHeight="1" x14ac:dyDescent="0.35">
      <c r="B139" s="470"/>
      <c r="C139" s="252" t="s">
        <v>112</v>
      </c>
      <c r="D139" s="299">
        <v>0</v>
      </c>
      <c r="E139" s="445"/>
      <c r="G139" s="319">
        <v>0</v>
      </c>
      <c r="H139" s="299">
        <v>0</v>
      </c>
      <c r="I139" s="117"/>
      <c r="Q139" s="205"/>
      <c r="R139" s="205"/>
    </row>
    <row r="140" spans="2:18" s="181" customFormat="1" ht="13.15" customHeight="1" x14ac:dyDescent="0.35">
      <c r="B140" s="470"/>
      <c r="C140" s="252" t="s">
        <v>368</v>
      </c>
      <c r="D140" s="299">
        <v>0</v>
      </c>
      <c r="E140" s="445"/>
      <c r="G140" s="319">
        <v>0</v>
      </c>
      <c r="H140" s="299">
        <v>0</v>
      </c>
      <c r="I140" s="117"/>
      <c r="Q140" s="205"/>
      <c r="R140" s="205"/>
    </row>
    <row r="141" spans="2:18" s="181" customFormat="1" ht="13.15" customHeight="1" x14ac:dyDescent="0.35">
      <c r="B141" s="470"/>
      <c r="C141" s="255" t="s">
        <v>370</v>
      </c>
      <c r="D141" s="299">
        <v>0</v>
      </c>
      <c r="E141" s="445"/>
      <c r="G141" s="319">
        <v>0</v>
      </c>
      <c r="H141" s="299">
        <v>0</v>
      </c>
      <c r="I141" s="239"/>
      <c r="Q141" s="205"/>
      <c r="R141" s="205"/>
    </row>
    <row r="142" spans="2:18" s="181" customFormat="1" ht="13.15" customHeight="1" x14ac:dyDescent="0.35">
      <c r="B142" s="470"/>
      <c r="C142" s="253"/>
      <c r="D142" s="295">
        <v>0</v>
      </c>
      <c r="E142" s="446"/>
      <c r="G142" s="321">
        <v>0</v>
      </c>
      <c r="H142" s="295">
        <v>0</v>
      </c>
      <c r="I142" s="111"/>
      <c r="Q142" s="205"/>
      <c r="R142" s="205"/>
    </row>
    <row r="143" spans="2:18" s="181" customFormat="1" ht="13.15" customHeight="1" x14ac:dyDescent="0.35">
      <c r="B143" s="193"/>
      <c r="C143" s="194"/>
      <c r="D143" s="291"/>
      <c r="E143" s="203"/>
      <c r="G143" s="314"/>
      <c r="H143" s="314"/>
      <c r="I143" s="177"/>
      <c r="Q143" s="205"/>
      <c r="R143" s="205"/>
    </row>
    <row r="144" spans="2:18" ht="13.15" customHeight="1" x14ac:dyDescent="0.35">
      <c r="B144" s="466" t="s">
        <v>113</v>
      </c>
      <c r="C144" s="200"/>
      <c r="D144" s="308" t="s">
        <v>32</v>
      </c>
      <c r="E144" s="196" t="s">
        <v>44</v>
      </c>
      <c r="G144" s="322" t="s">
        <v>48</v>
      </c>
      <c r="H144" s="325" t="s">
        <v>51</v>
      </c>
      <c r="I144" s="459" t="s">
        <v>52</v>
      </c>
    </row>
    <row r="145" spans="2:18" ht="13.15" customHeight="1" x14ac:dyDescent="0.35">
      <c r="B145" s="467"/>
      <c r="C145" s="201" t="s">
        <v>114</v>
      </c>
      <c r="D145" s="298">
        <f>SUM(D146:D155)</f>
        <v>0</v>
      </c>
      <c r="E145" s="461">
        <f>IFERROR(D145/D5,0)</f>
        <v>0</v>
      </c>
      <c r="G145" s="323">
        <f>SUM(G146:G155)</f>
        <v>0</v>
      </c>
      <c r="H145" s="326">
        <f>SUM(H146:H155)</f>
        <v>0</v>
      </c>
      <c r="I145" s="460"/>
    </row>
    <row r="146" spans="2:18" ht="13.15" customHeight="1" x14ac:dyDescent="0.35">
      <c r="B146" s="467"/>
      <c r="C146" s="252" t="s">
        <v>240</v>
      </c>
      <c r="D146" s="299">
        <v>0</v>
      </c>
      <c r="E146" s="461"/>
      <c r="G146" s="319">
        <v>0</v>
      </c>
      <c r="H146" s="299">
        <v>0</v>
      </c>
      <c r="I146" s="117"/>
    </row>
    <row r="147" spans="2:18" ht="13.15" customHeight="1" x14ac:dyDescent="0.35">
      <c r="B147" s="467"/>
      <c r="C147" s="252" t="s">
        <v>241</v>
      </c>
      <c r="D147" s="299">
        <v>0</v>
      </c>
      <c r="E147" s="461"/>
      <c r="G147" s="319">
        <v>0</v>
      </c>
      <c r="H147" s="299">
        <v>0</v>
      </c>
      <c r="I147" s="117"/>
    </row>
    <row r="148" spans="2:18" ht="13.15" customHeight="1" x14ac:dyDescent="0.35">
      <c r="B148" s="467"/>
      <c r="C148" s="252" t="s">
        <v>115</v>
      </c>
      <c r="D148" s="299">
        <v>0</v>
      </c>
      <c r="E148" s="461"/>
      <c r="G148" s="319">
        <v>0</v>
      </c>
      <c r="H148" s="299">
        <v>0</v>
      </c>
      <c r="I148" s="117"/>
    </row>
    <row r="149" spans="2:18" ht="13.15" customHeight="1" x14ac:dyDescent="0.35">
      <c r="B149" s="467"/>
      <c r="C149" s="252" t="s">
        <v>116</v>
      </c>
      <c r="D149" s="299">
        <v>0</v>
      </c>
      <c r="E149" s="461"/>
      <c r="G149" s="319">
        <v>0</v>
      </c>
      <c r="H149" s="299">
        <v>0</v>
      </c>
      <c r="I149" s="117"/>
    </row>
    <row r="150" spans="2:18" ht="13.15" customHeight="1" x14ac:dyDescent="0.35">
      <c r="B150" s="467"/>
      <c r="C150" s="252" t="s">
        <v>117</v>
      </c>
      <c r="D150" s="299">
        <v>0</v>
      </c>
      <c r="E150" s="461"/>
      <c r="G150" s="319">
        <v>0</v>
      </c>
      <c r="H150" s="299">
        <v>0</v>
      </c>
      <c r="I150" s="117"/>
    </row>
    <row r="151" spans="2:18" ht="13.15" customHeight="1" x14ac:dyDescent="0.35">
      <c r="B151" s="467"/>
      <c r="C151" s="252" t="s">
        <v>118</v>
      </c>
      <c r="D151" s="299">
        <v>0</v>
      </c>
      <c r="E151" s="461"/>
      <c r="G151" s="319">
        <v>0</v>
      </c>
      <c r="H151" s="299">
        <v>0</v>
      </c>
      <c r="I151" s="117"/>
    </row>
    <row r="152" spans="2:18" ht="13.15" customHeight="1" x14ac:dyDescent="0.35">
      <c r="B152" s="467"/>
      <c r="C152" s="252" t="s">
        <v>384</v>
      </c>
      <c r="D152" s="299">
        <v>0</v>
      </c>
      <c r="E152" s="461"/>
      <c r="G152" s="319">
        <v>0</v>
      </c>
      <c r="H152" s="299">
        <v>0</v>
      </c>
      <c r="I152" s="117"/>
    </row>
    <row r="153" spans="2:18" ht="13.15" customHeight="1" x14ac:dyDescent="0.35">
      <c r="B153" s="467"/>
      <c r="C153" s="252" t="s">
        <v>385</v>
      </c>
      <c r="D153" s="299">
        <v>0</v>
      </c>
      <c r="E153" s="461"/>
      <c r="G153" s="319">
        <v>0</v>
      </c>
      <c r="H153" s="299">
        <v>0</v>
      </c>
      <c r="I153" s="117"/>
    </row>
    <row r="154" spans="2:18" ht="13.15" customHeight="1" x14ac:dyDescent="0.35">
      <c r="B154" s="467"/>
      <c r="C154" s="252" t="s">
        <v>386</v>
      </c>
      <c r="D154" s="299">
        <v>0</v>
      </c>
      <c r="E154" s="461"/>
      <c r="G154" s="319">
        <v>0</v>
      </c>
      <c r="H154" s="299">
        <v>0</v>
      </c>
      <c r="I154" s="117"/>
    </row>
    <row r="155" spans="2:18" ht="13.15" customHeight="1" x14ac:dyDescent="0.35">
      <c r="B155" s="468"/>
      <c r="C155" s="253" t="s">
        <v>120</v>
      </c>
      <c r="D155" s="295">
        <v>0</v>
      </c>
      <c r="E155" s="462"/>
      <c r="G155" s="321">
        <v>0</v>
      </c>
      <c r="H155" s="295">
        <v>0</v>
      </c>
      <c r="I155" s="111"/>
    </row>
    <row r="156" spans="2:18" s="181" customFormat="1" ht="13.15" customHeight="1" x14ac:dyDescent="0.35">
      <c r="B156" s="193"/>
      <c r="C156" s="194"/>
      <c r="D156" s="291"/>
      <c r="E156" s="203"/>
      <c r="G156" s="314"/>
      <c r="H156" s="314"/>
      <c r="I156" s="177"/>
      <c r="Q156" s="205"/>
      <c r="R156" s="205"/>
    </row>
    <row r="157" spans="2:18" ht="13.15" customHeight="1" x14ac:dyDescent="0.35">
      <c r="B157" s="463" t="s">
        <v>122</v>
      </c>
      <c r="C157" s="200"/>
      <c r="D157" s="297" t="s">
        <v>32</v>
      </c>
      <c r="E157" s="196" t="s">
        <v>44</v>
      </c>
      <c r="G157" s="322" t="s">
        <v>48</v>
      </c>
      <c r="H157" s="325" t="s">
        <v>51</v>
      </c>
      <c r="I157" s="459" t="s">
        <v>52</v>
      </c>
    </row>
    <row r="158" spans="2:18" ht="13.15" customHeight="1" x14ac:dyDescent="0.35">
      <c r="B158" s="464"/>
      <c r="C158" s="201" t="s">
        <v>123</v>
      </c>
      <c r="D158" s="298">
        <f>SUM(D159:D161)</f>
        <v>0</v>
      </c>
      <c r="E158" s="461">
        <f>IFERROR(D158/D5,0)</f>
        <v>0</v>
      </c>
      <c r="G158" s="323">
        <f>SUM(G159:G161)</f>
        <v>0</v>
      </c>
      <c r="H158" s="326">
        <f>SUM(H159:H161)</f>
        <v>0</v>
      </c>
      <c r="I158" s="460"/>
    </row>
    <row r="159" spans="2:18" ht="13.15" customHeight="1" x14ac:dyDescent="0.35">
      <c r="B159" s="464"/>
      <c r="C159" s="252" t="s">
        <v>124</v>
      </c>
      <c r="D159" s="299">
        <v>0</v>
      </c>
      <c r="E159" s="461"/>
      <c r="G159" s="319">
        <v>0</v>
      </c>
      <c r="H159" s="299">
        <v>0</v>
      </c>
      <c r="I159" s="117"/>
    </row>
    <row r="160" spans="2:18" ht="13.15" customHeight="1" x14ac:dyDescent="0.35">
      <c r="B160" s="464"/>
      <c r="C160" s="252" t="s">
        <v>125</v>
      </c>
      <c r="D160" s="299">
        <v>0</v>
      </c>
      <c r="E160" s="461"/>
      <c r="G160" s="319">
        <v>0</v>
      </c>
      <c r="H160" s="299">
        <v>0</v>
      </c>
      <c r="I160" s="117"/>
    </row>
    <row r="161" spans="2:18" ht="13.15" customHeight="1" x14ac:dyDescent="0.35">
      <c r="B161" s="465"/>
      <c r="C161" s="253" t="s">
        <v>126</v>
      </c>
      <c r="D161" s="295">
        <v>0</v>
      </c>
      <c r="E161" s="462"/>
      <c r="G161" s="321">
        <v>0</v>
      </c>
      <c r="H161" s="295">
        <v>0</v>
      </c>
      <c r="I161" s="111"/>
    </row>
    <row r="162" spans="2:18" s="181" customFormat="1" ht="13.15" customHeight="1" x14ac:dyDescent="0.35">
      <c r="B162" s="193"/>
      <c r="C162" s="194"/>
      <c r="D162" s="291"/>
      <c r="E162" s="203"/>
      <c r="G162" s="314"/>
      <c r="H162" s="314"/>
      <c r="I162" s="177"/>
      <c r="Q162" s="205"/>
      <c r="R162" s="205"/>
    </row>
    <row r="163" spans="2:18" ht="13.15" customHeight="1" x14ac:dyDescent="0.35">
      <c r="B163" s="463" t="s">
        <v>127</v>
      </c>
      <c r="C163" s="200"/>
      <c r="D163" s="297" t="s">
        <v>32</v>
      </c>
      <c r="E163" s="196" t="s">
        <v>44</v>
      </c>
      <c r="G163" s="322" t="s">
        <v>48</v>
      </c>
      <c r="H163" s="325" t="s">
        <v>51</v>
      </c>
      <c r="I163" s="459" t="s">
        <v>52</v>
      </c>
    </row>
    <row r="164" spans="2:18" ht="13.15" customHeight="1" x14ac:dyDescent="0.35">
      <c r="B164" s="464"/>
      <c r="C164" s="201" t="s">
        <v>128</v>
      </c>
      <c r="D164" s="298">
        <f>SUM(D165:D167)</f>
        <v>0</v>
      </c>
      <c r="E164" s="461">
        <f>IFERROR(D164/D5,0)</f>
        <v>0</v>
      </c>
      <c r="G164" s="323">
        <f>SUM(G165:G167)</f>
        <v>0</v>
      </c>
      <c r="H164" s="326">
        <f>SUM(H165:H167)</f>
        <v>0</v>
      </c>
      <c r="I164" s="460"/>
    </row>
    <row r="165" spans="2:18" ht="13.15" customHeight="1" x14ac:dyDescent="0.35">
      <c r="B165" s="464"/>
      <c r="C165" s="252" t="s">
        <v>378</v>
      </c>
      <c r="D165" s="299">
        <v>0</v>
      </c>
      <c r="E165" s="461"/>
      <c r="G165" s="319">
        <v>0</v>
      </c>
      <c r="H165" s="299">
        <v>0</v>
      </c>
      <c r="I165" s="117"/>
    </row>
    <row r="166" spans="2:18" ht="13.15" customHeight="1" x14ac:dyDescent="0.35">
      <c r="B166" s="464"/>
      <c r="C166" s="252" t="s">
        <v>130</v>
      </c>
      <c r="D166" s="299">
        <v>0</v>
      </c>
      <c r="E166" s="461"/>
      <c r="G166" s="319">
        <v>0</v>
      </c>
      <c r="H166" s="299">
        <v>0</v>
      </c>
      <c r="I166" s="117"/>
    </row>
    <row r="167" spans="2:18" ht="13.15" customHeight="1" x14ac:dyDescent="0.35">
      <c r="B167" s="465"/>
      <c r="C167" s="253" t="s">
        <v>245</v>
      </c>
      <c r="D167" s="295">
        <v>0</v>
      </c>
      <c r="E167" s="462"/>
      <c r="G167" s="321">
        <v>0</v>
      </c>
      <c r="H167" s="295">
        <v>0</v>
      </c>
      <c r="I167" s="111"/>
    </row>
    <row r="168" spans="2:18" s="181" customFormat="1" ht="10.5" customHeight="1" x14ac:dyDescent="0.35">
      <c r="B168" s="213"/>
      <c r="C168" s="177"/>
      <c r="D168" s="309"/>
      <c r="G168" s="314"/>
      <c r="H168" s="314"/>
      <c r="I168" s="177"/>
      <c r="Q168" s="205"/>
      <c r="R168" s="205"/>
    </row>
    <row r="169" spans="2:18" ht="10.5" customHeight="1" x14ac:dyDescent="0.35"/>
    <row r="170" spans="2:18" ht="10.5" customHeight="1" x14ac:dyDescent="0.35"/>
    <row r="171" spans="2:18" ht="24" customHeight="1" x14ac:dyDescent="0.35">
      <c r="L171" s="215" t="s">
        <v>131</v>
      </c>
      <c r="M171" s="215"/>
      <c r="O171" s="216" t="s">
        <v>132</v>
      </c>
      <c r="P171" s="216"/>
    </row>
    <row r="172" spans="2:18" ht="10.5" customHeight="1" x14ac:dyDescent="0.35"/>
    <row r="173" spans="2:18" ht="10.5" customHeight="1" x14ac:dyDescent="0.35"/>
    <row r="174" spans="2:18" ht="10.5" customHeight="1" x14ac:dyDescent="0.35"/>
    <row r="175" spans="2:18" ht="10.5" customHeight="1" x14ac:dyDescent="0.35"/>
    <row r="176" spans="2:18" ht="10.5" customHeight="1" x14ac:dyDescent="0.35"/>
    <row r="177" ht="10.5" customHeight="1" x14ac:dyDescent="0.35"/>
    <row r="178" ht="10.5" customHeight="1" x14ac:dyDescent="0.35"/>
    <row r="179" ht="10.5" customHeight="1" x14ac:dyDescent="0.35"/>
    <row r="180" ht="10.5" customHeight="1" x14ac:dyDescent="0.35"/>
    <row r="181" ht="10.5" customHeight="1" x14ac:dyDescent="0.35"/>
    <row r="182" ht="10.5" customHeight="1" x14ac:dyDescent="0.35"/>
    <row r="183" ht="10.5" customHeight="1" x14ac:dyDescent="0.35"/>
  </sheetData>
  <sheetProtection formatCells="0" formatColumns="0" formatRows="0"/>
  <mergeCells count="66">
    <mergeCell ref="I75:I76"/>
    <mergeCell ref="I86:I87"/>
    <mergeCell ref="I95:I96"/>
    <mergeCell ref="B45:B51"/>
    <mergeCell ref="B34:B43"/>
    <mergeCell ref="B75:B84"/>
    <mergeCell ref="B86:B93"/>
    <mergeCell ref="B53:B73"/>
    <mergeCell ref="E164:E167"/>
    <mergeCell ref="I26:I27"/>
    <mergeCell ref="I34:I35"/>
    <mergeCell ref="I45:I46"/>
    <mergeCell ref="I53:I54"/>
    <mergeCell ref="E118:E123"/>
    <mergeCell ref="E126:E131"/>
    <mergeCell ref="E145:E155"/>
    <mergeCell ref="E158:E161"/>
    <mergeCell ref="E76:E84"/>
    <mergeCell ref="E87:E93"/>
    <mergeCell ref="E96:E101"/>
    <mergeCell ref="E35:E43"/>
    <mergeCell ref="E46:E51"/>
    <mergeCell ref="E54:E73"/>
    <mergeCell ref="E104:E115"/>
    <mergeCell ref="A1:O1"/>
    <mergeCell ref="F8:F9"/>
    <mergeCell ref="F6:F7"/>
    <mergeCell ref="E8:E9"/>
    <mergeCell ref="E6:E7"/>
    <mergeCell ref="M9:Q25"/>
    <mergeCell ref="B15:B20"/>
    <mergeCell ref="E16:E20"/>
    <mergeCell ref="G8:G9"/>
    <mergeCell ref="H8:H9"/>
    <mergeCell ref="E4:K4"/>
    <mergeCell ref="B3:K3"/>
    <mergeCell ref="C22:E23"/>
    <mergeCell ref="B144:B155"/>
    <mergeCell ref="B157:B161"/>
    <mergeCell ref="B163:B167"/>
    <mergeCell ref="B103:B115"/>
    <mergeCell ref="B117:B123"/>
    <mergeCell ref="B125:B131"/>
    <mergeCell ref="B133:B142"/>
    <mergeCell ref="I163:I164"/>
    <mergeCell ref="I117:I118"/>
    <mergeCell ref="I125:I126"/>
    <mergeCell ref="I133:I134"/>
    <mergeCell ref="I144:I145"/>
    <mergeCell ref="I157:I158"/>
    <mergeCell ref="E134:E142"/>
    <mergeCell ref="M3:Q6"/>
    <mergeCell ref="M28:Q34"/>
    <mergeCell ref="B4:B13"/>
    <mergeCell ref="I6:I7"/>
    <mergeCell ref="I8:I9"/>
    <mergeCell ref="J6:J7"/>
    <mergeCell ref="J8:J9"/>
    <mergeCell ref="B22:B23"/>
    <mergeCell ref="K6:K7"/>
    <mergeCell ref="G6:G7"/>
    <mergeCell ref="H6:H7"/>
    <mergeCell ref="I103:I104"/>
    <mergeCell ref="E27:E32"/>
    <mergeCell ref="B26:B32"/>
    <mergeCell ref="B95:B101"/>
  </mergeCells>
  <conditionalFormatting sqref="I23">
    <cfRule type="containsText" dxfId="59" priority="1" operator="containsText" text="Revisar">
      <formula>NOT(ISERROR(SEARCH("Revisar",I23)))</formula>
    </cfRule>
  </conditionalFormatting>
  <hyperlinks>
    <hyperlink ref="L171" location="Menú!A1" display="REGRESAR AL INICIO" xr:uid="{00000000-0004-0000-0100-000000000000}"/>
    <hyperlink ref="Q1" location="Menú!A1" display="VOLVER AL MENÚ" xr:uid="{00000000-0004-0000-0100-000001000000}"/>
    <hyperlink ref="O171:P171" location="Resultados!A1" display="VER RESULTADOS" xr:uid="{00000000-0004-0000-0100-000002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índices!$J$2:$J$3</xm:f>
          </x14:formula1>
          <xm:sqref>E10:J13 E6:J6 E8:J8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3"/>
  <sheetViews>
    <sheetView showGridLines="0" zoomScale="80" zoomScaleNormal="80" workbookViewId="0">
      <selection activeCell="J16" sqref="J16"/>
    </sheetView>
  </sheetViews>
  <sheetFormatPr baseColWidth="10" defaultColWidth="0" defaultRowHeight="10.5" outlineLevelRow="1" x14ac:dyDescent="0.25"/>
  <cols>
    <col min="1" max="1" width="8" style="2" customWidth="1"/>
    <col min="2" max="2" width="10.453125" style="36" customWidth="1"/>
    <col min="3" max="3" width="11" style="2" customWidth="1"/>
    <col min="4" max="4" width="14.1796875" style="2" bestFit="1" customWidth="1"/>
    <col min="5" max="5" width="12" style="2" bestFit="1" customWidth="1"/>
    <col min="6" max="6" width="17.81640625" style="2" customWidth="1"/>
    <col min="7" max="7" width="15.453125" style="2" customWidth="1"/>
    <col min="8" max="8" width="18" style="328" customWidth="1"/>
    <col min="9" max="9" width="15.1796875" style="2" customWidth="1"/>
    <col min="10" max="10" width="17.7265625" style="2" customWidth="1"/>
    <col min="11" max="11" width="17" style="2" customWidth="1"/>
    <col min="12" max="12" width="15.26953125" style="2" customWidth="1"/>
    <col min="13" max="13" width="16.26953125" style="328" customWidth="1"/>
    <col min="14" max="14" width="15.7265625" style="328" customWidth="1"/>
    <col min="15" max="15" width="8.26953125" style="2" customWidth="1"/>
    <col min="16" max="16" width="13.81640625" style="2" hidden="1" customWidth="1"/>
    <col min="17" max="17" width="10" style="2" hidden="1" customWidth="1"/>
    <col min="18" max="18" width="13.81640625" style="2" hidden="1" customWidth="1"/>
    <col min="19" max="20" width="0" style="2" hidden="1" customWidth="1"/>
    <col min="21" max="16384" width="8.26953125" style="2" hidden="1"/>
  </cols>
  <sheetData>
    <row r="1" spans="1:20" s="48" customFormat="1" ht="32.15" customHeight="1" x14ac:dyDescent="0.35">
      <c r="A1" s="422" t="s">
        <v>3</v>
      </c>
      <c r="B1" s="422"/>
      <c r="C1" s="422"/>
      <c r="D1" s="422"/>
      <c r="E1" s="422"/>
      <c r="F1" s="422"/>
      <c r="G1" s="422"/>
      <c r="H1" s="422"/>
      <c r="I1" s="422"/>
      <c r="J1" s="422"/>
      <c r="K1" s="422"/>
      <c r="L1" s="422"/>
      <c r="M1" s="426" t="s">
        <v>12</v>
      </c>
      <c r="N1" s="426"/>
    </row>
    <row r="2" spans="1:20" s="1" customFormat="1" ht="18" customHeight="1" x14ac:dyDescent="0.25">
      <c r="A2" s="22"/>
      <c r="B2" s="161"/>
      <c r="C2" s="35"/>
      <c r="D2" s="35"/>
      <c r="E2" s="35"/>
      <c r="F2" s="35"/>
      <c r="G2" s="35"/>
      <c r="H2" s="395"/>
      <c r="I2" s="35"/>
      <c r="J2" s="35"/>
      <c r="K2" s="35"/>
      <c r="L2" s="35"/>
      <c r="M2" s="327"/>
      <c r="N2" s="327"/>
    </row>
    <row r="3" spans="1:20" ht="12.5" x14ac:dyDescent="0.25">
      <c r="A3" s="32"/>
      <c r="B3" s="35"/>
      <c r="C3" s="35"/>
      <c r="D3" s="35"/>
      <c r="E3" s="35"/>
      <c r="F3" s="35"/>
      <c r="G3" s="35"/>
      <c r="H3" s="395"/>
      <c r="I3" s="35"/>
      <c r="J3" s="35"/>
      <c r="K3" s="35"/>
      <c r="L3" s="35"/>
    </row>
    <row r="4" spans="1:20" ht="12.75" customHeight="1" x14ac:dyDescent="0.35">
      <c r="A4" s="32"/>
      <c r="B4" s="427" t="s">
        <v>133</v>
      </c>
      <c r="C4" s="427"/>
      <c r="D4" s="427"/>
      <c r="E4" s="427"/>
      <c r="F4" s="432" t="s">
        <v>398</v>
      </c>
      <c r="G4" s="433"/>
      <c r="J4" s="32"/>
      <c r="P4" s="34"/>
      <c r="Q4" s="34"/>
      <c r="R4" s="34"/>
      <c r="S4" s="34"/>
      <c r="T4" s="34"/>
    </row>
    <row r="5" spans="1:20" s="34" customFormat="1" ht="44.25" customHeight="1" x14ac:dyDescent="0.35">
      <c r="A5" s="33"/>
      <c r="B5" s="427"/>
      <c r="C5" s="427"/>
      <c r="D5" s="427"/>
      <c r="E5" s="427"/>
      <c r="F5" s="428" t="s">
        <v>134</v>
      </c>
      <c r="G5" s="429"/>
      <c r="H5" s="396">
        <f>IFERROR(G26/(Gastos!C22),0%)</f>
        <v>0</v>
      </c>
      <c r="M5" s="329"/>
      <c r="N5" s="329"/>
    </row>
    <row r="6" spans="1:20" s="1" customFormat="1" ht="27.75" customHeight="1" x14ac:dyDescent="0.35">
      <c r="A6" s="32"/>
      <c r="B6" s="427"/>
      <c r="C6" s="427"/>
      <c r="D6" s="427"/>
      <c r="E6" s="427"/>
      <c r="F6" s="428" t="s">
        <v>135</v>
      </c>
      <c r="G6" s="429"/>
      <c r="H6" s="397">
        <f>IF(C12="Dólares",F12*$B$12,F12)+IF(C13="Dólares",F13*$B$12,F13)+IF(C14="Dólares",F14*$B$12,F14)+IF(C15="Dólares",F15*$B$12,F15)+IF(C16="Dólares",F16*$B$12,F16)+IF(C17="Dólares",F17*$B$12,F17)+IF(C18="Dólares",F18*$B$12,F18)+IF(C19="Dólares",F19*$B$12,F19)+IF(C20="Dólares",F20*$B$12,F20)+IF(C21="Dólares",F21*$B$12,F21)+IF(C22="Dólares",F22*$B$12,F22)+IF(C23="Dólares",F23*$B$12,F23)+IF(C24="Dólares",F24*$B$12,F24)+IF(C25="Dólares",F25*$B$12,F25)</f>
        <v>0</v>
      </c>
      <c r="M6" s="327"/>
      <c r="N6" s="327"/>
      <c r="P6" s="34"/>
      <c r="Q6" s="34"/>
      <c r="R6" s="34"/>
      <c r="S6" s="34"/>
      <c r="T6" s="34"/>
    </row>
    <row r="7" spans="1:20" s="1" customFormat="1" ht="32.25" customHeight="1" x14ac:dyDescent="0.35">
      <c r="A7" s="32"/>
      <c r="B7" s="427"/>
      <c r="C7" s="427"/>
      <c r="D7" s="427"/>
      <c r="E7" s="427"/>
      <c r="F7" s="428" t="s">
        <v>136</v>
      </c>
      <c r="G7" s="429"/>
      <c r="H7" s="397" t="e">
        <f>SUM(M12:M25)</f>
        <v>#VALUE!</v>
      </c>
      <c r="M7" s="327"/>
      <c r="N7" s="327"/>
      <c r="P7" s="34"/>
      <c r="Q7" s="34"/>
      <c r="R7" s="34"/>
      <c r="S7" s="34"/>
      <c r="T7" s="34"/>
    </row>
    <row r="8" spans="1:20" s="1" customFormat="1" ht="20.25" customHeight="1" x14ac:dyDescent="0.35">
      <c r="A8" s="32"/>
      <c r="B8" s="427"/>
      <c r="C8" s="427"/>
      <c r="D8" s="427"/>
      <c r="E8" s="427"/>
      <c r="F8" s="430" t="s">
        <v>137</v>
      </c>
      <c r="G8" s="431"/>
      <c r="H8" s="397" t="e">
        <f>SUM(N12:N25)</f>
        <v>#VALUE!</v>
      </c>
      <c r="M8" s="327"/>
      <c r="N8" s="327"/>
      <c r="P8" s="34"/>
      <c r="Q8" s="34"/>
      <c r="R8" s="34"/>
      <c r="S8" s="34"/>
      <c r="T8" s="34"/>
    </row>
    <row r="9" spans="1:20" s="1" customFormat="1" ht="15" customHeight="1" x14ac:dyDescent="0.35">
      <c r="E9" s="33"/>
      <c r="F9" s="33"/>
      <c r="G9" s="33"/>
      <c r="H9" s="395"/>
      <c r="I9" s="32"/>
      <c r="J9" s="32"/>
      <c r="M9" s="327"/>
      <c r="N9" s="327"/>
      <c r="P9" s="34"/>
      <c r="Q9" s="34"/>
      <c r="R9" s="34"/>
      <c r="S9" s="34"/>
      <c r="T9" s="34"/>
    </row>
    <row r="10" spans="1:20" s="1" customFormat="1" ht="22.15" customHeight="1" x14ac:dyDescent="0.35">
      <c r="A10" s="32"/>
      <c r="B10" s="423" t="s">
        <v>138</v>
      </c>
      <c r="C10" s="424"/>
      <c r="D10" s="424"/>
      <c r="E10" s="424"/>
      <c r="F10" s="424"/>
      <c r="G10" s="424"/>
      <c r="H10" s="424"/>
      <c r="I10" s="424"/>
      <c r="J10" s="424"/>
      <c r="K10" s="424"/>
      <c r="L10" s="425"/>
      <c r="M10" s="420" t="s">
        <v>139</v>
      </c>
      <c r="N10" s="421"/>
      <c r="P10" s="34"/>
      <c r="Q10" s="34"/>
      <c r="R10" s="34"/>
      <c r="S10" s="34"/>
      <c r="T10" s="34"/>
    </row>
    <row r="11" spans="1:20" s="37" customFormat="1" ht="48.75" customHeight="1" x14ac:dyDescent="0.35">
      <c r="B11" s="61" t="s">
        <v>140</v>
      </c>
      <c r="C11" s="149" t="s">
        <v>141</v>
      </c>
      <c r="D11" s="149" t="s">
        <v>142</v>
      </c>
      <c r="E11" s="152" t="s">
        <v>143</v>
      </c>
      <c r="F11" s="157" t="s">
        <v>144</v>
      </c>
      <c r="G11" s="157" t="s">
        <v>145</v>
      </c>
      <c r="H11" s="398" t="s">
        <v>146</v>
      </c>
      <c r="I11" s="157" t="s">
        <v>147</v>
      </c>
      <c r="J11" s="157" t="s">
        <v>148</v>
      </c>
      <c r="K11" s="164" t="s">
        <v>149</v>
      </c>
      <c r="L11" s="149" t="s">
        <v>150</v>
      </c>
      <c r="M11" s="330" t="s">
        <v>151</v>
      </c>
      <c r="N11" s="330" t="s">
        <v>137</v>
      </c>
      <c r="P11" s="34"/>
      <c r="Q11" s="34"/>
      <c r="R11" s="34"/>
      <c r="S11" s="34"/>
      <c r="T11" s="34"/>
    </row>
    <row r="12" spans="1:20" ht="16.5" customHeight="1" x14ac:dyDescent="0.35">
      <c r="B12" s="417">
        <v>7.75</v>
      </c>
      <c r="C12" s="147" t="s">
        <v>399</v>
      </c>
      <c r="D12" s="148"/>
      <c r="E12" s="153"/>
      <c r="F12" s="159"/>
      <c r="G12" s="159"/>
      <c r="H12" s="399"/>
      <c r="I12" s="156"/>
      <c r="J12" s="163"/>
      <c r="K12" s="163"/>
      <c r="L12" s="150" t="s">
        <v>154</v>
      </c>
      <c r="M12" s="331">
        <f>IF(C12=índices!$A$3,((J12*G12)*$B$12),J12*G12)</f>
        <v>0</v>
      </c>
      <c r="N12" s="331">
        <f>IF(C12="Dólares",M12-(F12*$B$12),M12-F12)</f>
        <v>0</v>
      </c>
      <c r="O12" s="46"/>
      <c r="P12" s="238"/>
      <c r="Q12" s="34"/>
      <c r="R12" s="238"/>
      <c r="S12" s="34"/>
      <c r="T12" s="34"/>
    </row>
    <row r="13" spans="1:20" ht="13" x14ac:dyDescent="0.3">
      <c r="B13" s="418"/>
      <c r="C13" s="144" t="s">
        <v>399</v>
      </c>
      <c r="D13" s="145"/>
      <c r="E13" s="154"/>
      <c r="F13" s="158"/>
      <c r="G13" s="158"/>
      <c r="H13" s="400"/>
      <c r="I13" s="155"/>
      <c r="J13" s="162"/>
      <c r="K13" s="162"/>
      <c r="L13" s="151" t="s">
        <v>154</v>
      </c>
      <c r="M13" s="331">
        <f>IF(C13=índices!$A$3,((J13*G13)*$B$12),J13*G13)</f>
        <v>0</v>
      </c>
      <c r="N13" s="331">
        <f t="shared" ref="N13:N25" si="0">IF(C13="Dolares",M13-(F13*$B$12),M13-F13)</f>
        <v>0</v>
      </c>
    </row>
    <row r="14" spans="1:20" s="34" customFormat="1" ht="14.5" x14ac:dyDescent="0.35">
      <c r="B14" s="418"/>
      <c r="C14" s="144" t="s">
        <v>399</v>
      </c>
      <c r="D14" s="145"/>
      <c r="E14" s="154"/>
      <c r="F14" s="158"/>
      <c r="G14" s="158"/>
      <c r="H14" s="400"/>
      <c r="I14" s="155"/>
      <c r="J14" s="162"/>
      <c r="K14" s="162"/>
      <c r="L14" s="151" t="s">
        <v>154</v>
      </c>
      <c r="M14" s="331">
        <f>IF(C14=índices!$A$3,((J14*G14)*$B$12),J14*G14)</f>
        <v>0</v>
      </c>
      <c r="N14" s="331">
        <f t="shared" si="0"/>
        <v>0</v>
      </c>
    </row>
    <row r="15" spans="1:20" s="34" customFormat="1" ht="14.5" x14ac:dyDescent="0.35">
      <c r="B15" s="418"/>
      <c r="C15" s="144" t="s">
        <v>399</v>
      </c>
      <c r="D15" s="145"/>
      <c r="E15" s="154"/>
      <c r="F15" s="158"/>
      <c r="G15" s="158"/>
      <c r="H15" s="400"/>
      <c r="I15" s="155"/>
      <c r="J15" s="162"/>
      <c r="K15" s="162"/>
      <c r="L15" s="151" t="s">
        <v>154</v>
      </c>
      <c r="M15" s="331">
        <f>IF(C15=índices!$A$3,((J15*G15)*$B$12),J15*G15)</f>
        <v>0</v>
      </c>
      <c r="N15" s="331">
        <f t="shared" si="0"/>
        <v>0</v>
      </c>
    </row>
    <row r="16" spans="1:20" ht="13" x14ac:dyDescent="0.3">
      <c r="B16" s="418"/>
      <c r="C16" s="144" t="s">
        <v>399</v>
      </c>
      <c r="D16" s="145"/>
      <c r="E16" s="154"/>
      <c r="F16" s="158"/>
      <c r="G16" s="158"/>
      <c r="H16" s="400"/>
      <c r="I16" s="278"/>
      <c r="J16" s="279" t="s">
        <v>401</v>
      </c>
      <c r="K16" s="279"/>
      <c r="L16" s="151" t="s">
        <v>154</v>
      </c>
      <c r="M16" s="331" t="e">
        <f>IF(C16=índices!$A$3,((J16*G16)*$B$12),J16*G16)</f>
        <v>#VALUE!</v>
      </c>
      <c r="N16" s="331" t="e">
        <f t="shared" si="0"/>
        <v>#VALUE!</v>
      </c>
    </row>
    <row r="17" spans="1:14" ht="13" hidden="1" x14ac:dyDescent="0.3">
      <c r="B17" s="418"/>
      <c r="C17" s="144" t="s">
        <v>152</v>
      </c>
      <c r="D17" s="145"/>
      <c r="E17" s="154"/>
      <c r="F17" s="158"/>
      <c r="G17" s="158"/>
      <c r="H17" s="400"/>
      <c r="I17" s="155"/>
      <c r="J17" s="162"/>
      <c r="K17" s="162"/>
      <c r="L17" s="151" t="s">
        <v>154</v>
      </c>
      <c r="M17" s="331">
        <f>IF(C17=índices!$A$3,((J17*G17)*$B$12),J17*G17)</f>
        <v>0</v>
      </c>
      <c r="N17" s="331">
        <f t="shared" si="0"/>
        <v>0</v>
      </c>
    </row>
    <row r="18" spans="1:14" ht="13" hidden="1" outlineLevel="1" x14ac:dyDescent="0.3">
      <c r="B18" s="418"/>
      <c r="C18" s="144" t="s">
        <v>152</v>
      </c>
      <c r="D18" s="145"/>
      <c r="E18" s="145"/>
      <c r="F18" s="158"/>
      <c r="G18" s="158"/>
      <c r="H18" s="400"/>
      <c r="I18" s="155"/>
      <c r="J18" s="162"/>
      <c r="K18" s="162"/>
      <c r="L18" s="151" t="s">
        <v>154</v>
      </c>
      <c r="M18" s="331">
        <f>IF(C18=índices!$A$3,((J18*G18)*$B$12),J18*G18)</f>
        <v>0</v>
      </c>
      <c r="N18" s="331">
        <f t="shared" si="0"/>
        <v>0</v>
      </c>
    </row>
    <row r="19" spans="1:14" ht="13" hidden="1" outlineLevel="1" x14ac:dyDescent="0.3">
      <c r="B19" s="418"/>
      <c r="C19" s="144"/>
      <c r="D19" s="145"/>
      <c r="E19" s="154"/>
      <c r="F19" s="158"/>
      <c r="G19" s="158"/>
      <c r="H19" s="400"/>
      <c r="I19" s="155"/>
      <c r="J19" s="162"/>
      <c r="K19" s="162"/>
      <c r="L19" s="151"/>
      <c r="M19" s="331">
        <f>IF(C19=índices!$A$3,((J19*G19)*$B$12),J19*G19)</f>
        <v>0</v>
      </c>
      <c r="N19" s="331">
        <f t="shared" si="0"/>
        <v>0</v>
      </c>
    </row>
    <row r="20" spans="1:14" ht="13" hidden="1" outlineLevel="1" x14ac:dyDescent="0.3">
      <c r="B20" s="418"/>
      <c r="C20" s="144"/>
      <c r="D20" s="146"/>
      <c r="E20" s="151"/>
      <c r="F20" s="158"/>
      <c r="G20" s="158"/>
      <c r="H20" s="400"/>
      <c r="I20" s="155"/>
      <c r="J20" s="162"/>
      <c r="K20" s="162"/>
      <c r="L20" s="151"/>
      <c r="M20" s="331">
        <f>IF(C20=índices!$A$3,((J20*G20)*$B$12),J20*G20)</f>
        <v>0</v>
      </c>
      <c r="N20" s="331">
        <f t="shared" si="0"/>
        <v>0</v>
      </c>
    </row>
    <row r="21" spans="1:14" ht="13" hidden="1" outlineLevel="1" x14ac:dyDescent="0.3">
      <c r="B21" s="418"/>
      <c r="C21" s="144"/>
      <c r="D21" s="146"/>
      <c r="E21" s="146"/>
      <c r="F21" s="158"/>
      <c r="G21" s="158"/>
      <c r="H21" s="400"/>
      <c r="I21" s="155"/>
      <c r="J21" s="162"/>
      <c r="K21" s="162"/>
      <c r="L21" s="151"/>
      <c r="M21" s="331">
        <f>IF(C21=índices!$A$3,((J21*G21)*$B$12),J21*G21)</f>
        <v>0</v>
      </c>
      <c r="N21" s="331">
        <f t="shared" si="0"/>
        <v>0</v>
      </c>
    </row>
    <row r="22" spans="1:14" ht="13" hidden="1" outlineLevel="1" x14ac:dyDescent="0.3">
      <c r="A22" s="32"/>
      <c r="B22" s="418"/>
      <c r="C22" s="144"/>
      <c r="D22" s="146"/>
      <c r="E22" s="146"/>
      <c r="F22" s="158"/>
      <c r="G22" s="158"/>
      <c r="H22" s="400"/>
      <c r="I22" s="155"/>
      <c r="J22" s="162"/>
      <c r="K22" s="162"/>
      <c r="L22" s="151"/>
      <c r="M22" s="331">
        <f>IF(C22=índices!$A$3,((J22*G22)*$B$12),J22*G22)</f>
        <v>0</v>
      </c>
      <c r="N22" s="331">
        <f t="shared" si="0"/>
        <v>0</v>
      </c>
    </row>
    <row r="23" spans="1:14" ht="13" hidden="1" outlineLevel="1" x14ac:dyDescent="0.3">
      <c r="B23" s="418"/>
      <c r="C23" s="144"/>
      <c r="D23" s="146"/>
      <c r="E23" s="146"/>
      <c r="F23" s="158"/>
      <c r="G23" s="158"/>
      <c r="H23" s="400"/>
      <c r="I23" s="155"/>
      <c r="J23" s="162"/>
      <c r="K23" s="162"/>
      <c r="L23" s="151"/>
      <c r="M23" s="331">
        <f>IF(C23=índices!$A$3,((J23*G23)*$B$12),J23*G23)</f>
        <v>0</v>
      </c>
      <c r="N23" s="331">
        <f t="shared" si="0"/>
        <v>0</v>
      </c>
    </row>
    <row r="24" spans="1:14" ht="13" hidden="1" outlineLevel="1" x14ac:dyDescent="0.3">
      <c r="B24" s="418"/>
      <c r="C24" s="144"/>
      <c r="D24" s="146"/>
      <c r="E24" s="146"/>
      <c r="F24" s="158"/>
      <c r="G24" s="158"/>
      <c r="H24" s="400"/>
      <c r="I24" s="155"/>
      <c r="J24" s="162"/>
      <c r="K24" s="162"/>
      <c r="L24" s="151"/>
      <c r="M24" s="331">
        <f>IF(C24=índices!$A$3,((J24*G24)*$B$12),J24*G24)</f>
        <v>0</v>
      </c>
      <c r="N24" s="331">
        <f t="shared" si="0"/>
        <v>0</v>
      </c>
    </row>
    <row r="25" spans="1:14" ht="13" hidden="1" outlineLevel="1" x14ac:dyDescent="0.3">
      <c r="B25" s="419"/>
      <c r="C25" s="144"/>
      <c r="D25" s="146"/>
      <c r="E25" s="146"/>
      <c r="F25" s="158"/>
      <c r="G25" s="158"/>
      <c r="H25" s="400"/>
      <c r="I25" s="155"/>
      <c r="J25" s="162"/>
      <c r="K25" s="162"/>
      <c r="L25" s="151"/>
      <c r="M25" s="331">
        <f>IF(C25=índices!$A$3,((J25*G25)*$B$12),J25*G25)</f>
        <v>0</v>
      </c>
      <c r="N25" s="331">
        <f t="shared" si="0"/>
        <v>0</v>
      </c>
    </row>
    <row r="26" spans="1:14" ht="14.5" collapsed="1" x14ac:dyDescent="0.35">
      <c r="B26" s="415" t="s">
        <v>400</v>
      </c>
      <c r="C26" s="416"/>
      <c r="D26" s="416"/>
      <c r="E26" s="416"/>
      <c r="F26" s="160">
        <f>SUMIF($C$12:$C$25,"Colones",F12:F25) + SUMIF($C$12:$C$25,"Dólares",F12:F25)*$B$12</f>
        <v>0</v>
      </c>
      <c r="G26" s="160">
        <f>SUMIF($C$12:$C$25,"Colones",G12:G25) + SUMIF($C$12:$C$25,"Dólares",G12:G25)*$B$12</f>
        <v>0</v>
      </c>
      <c r="H26" s="401">
        <f>SUMIF($C$12:$C$25,"Colones",H12:H25) + SUMIF($C$12:$C$25,"Dólares",H12:H25)*$B$12</f>
        <v>0</v>
      </c>
      <c r="I26" s="143"/>
      <c r="J26" s="143"/>
      <c r="K26" s="143"/>
      <c r="L26" s="143"/>
      <c r="M26" s="332"/>
      <c r="N26" s="333"/>
    </row>
    <row r="30" spans="1:14" x14ac:dyDescent="0.25">
      <c r="B30" s="36" t="s">
        <v>156</v>
      </c>
    </row>
    <row r="31" spans="1:14" ht="13.15" customHeight="1" x14ac:dyDescent="0.2">
      <c r="B31" s="413"/>
      <c r="C31" s="414"/>
      <c r="D31" s="413"/>
      <c r="E31" s="414"/>
      <c r="F31" s="132"/>
      <c r="G31" s="132"/>
    </row>
    <row r="32" spans="1:14" ht="13.15" customHeight="1" x14ac:dyDescent="0.2">
      <c r="B32" s="413"/>
      <c r="C32" s="414"/>
      <c r="D32" s="413"/>
      <c r="E32" s="414"/>
      <c r="F32" s="132"/>
      <c r="G32" s="132"/>
    </row>
    <row r="33" spans="2:7" ht="13.15" customHeight="1" x14ac:dyDescent="0.2">
      <c r="B33" s="413"/>
      <c r="C33" s="414"/>
      <c r="D33" s="413"/>
      <c r="E33" s="414"/>
      <c r="F33" s="132"/>
      <c r="G33" s="132"/>
    </row>
    <row r="34" spans="2:7" ht="13.15" customHeight="1" x14ac:dyDescent="0.2">
      <c r="B34" s="413"/>
      <c r="C34" s="414"/>
      <c r="D34" s="413"/>
      <c r="E34" s="414"/>
      <c r="F34" s="132"/>
      <c r="G34" s="132"/>
    </row>
    <row r="35" spans="2:7" ht="13.15" customHeight="1" x14ac:dyDescent="0.2">
      <c r="B35" s="413"/>
      <c r="C35" s="414"/>
      <c r="D35" s="413"/>
      <c r="E35" s="414"/>
      <c r="F35" s="132"/>
      <c r="G35" s="132"/>
    </row>
    <row r="36" spans="2:7" ht="13.15" customHeight="1" x14ac:dyDescent="0.2">
      <c r="B36" s="413"/>
      <c r="C36" s="414"/>
      <c r="D36" s="413"/>
      <c r="E36" s="414"/>
      <c r="F36" s="132"/>
      <c r="G36" s="132"/>
    </row>
    <row r="37" spans="2:7" ht="13.15" customHeight="1" x14ac:dyDescent="0.2">
      <c r="B37" s="413"/>
      <c r="C37" s="414"/>
      <c r="D37" s="413"/>
      <c r="E37" s="414"/>
      <c r="F37" s="132"/>
      <c r="G37" s="132"/>
    </row>
    <row r="38" spans="2:7" ht="13.15" customHeight="1" x14ac:dyDescent="0.2">
      <c r="B38" s="413"/>
      <c r="C38" s="414"/>
      <c r="D38" s="413"/>
      <c r="E38" s="414"/>
      <c r="F38" s="132"/>
      <c r="G38" s="132"/>
    </row>
    <row r="39" spans="2:7" ht="13.15" customHeight="1" x14ac:dyDescent="0.2">
      <c r="B39" s="413"/>
      <c r="C39" s="414"/>
      <c r="D39" s="413"/>
      <c r="E39" s="414"/>
      <c r="F39" s="132"/>
      <c r="G39" s="132"/>
    </row>
    <row r="40" spans="2:7" ht="13.15" customHeight="1" x14ac:dyDescent="0.2">
      <c r="B40" s="413"/>
      <c r="C40" s="414"/>
      <c r="D40" s="413"/>
      <c r="E40" s="414"/>
      <c r="F40" s="132"/>
      <c r="G40" s="132"/>
    </row>
    <row r="41" spans="2:7" ht="13.15" customHeight="1" x14ac:dyDescent="0.2">
      <c r="B41" s="413"/>
      <c r="C41" s="414"/>
      <c r="D41" s="413"/>
      <c r="E41" s="414"/>
      <c r="F41" s="132"/>
      <c r="G41" s="132"/>
    </row>
    <row r="42" spans="2:7" ht="13.15" customHeight="1" x14ac:dyDescent="0.2">
      <c r="B42" s="413"/>
      <c r="C42" s="414"/>
      <c r="D42" s="413"/>
      <c r="E42" s="414"/>
      <c r="F42" s="132"/>
      <c r="G42" s="132"/>
    </row>
    <row r="43" spans="2:7" ht="13.15" customHeight="1" x14ac:dyDescent="0.2">
      <c r="B43" s="413"/>
      <c r="C43" s="414"/>
      <c r="D43" s="413"/>
      <c r="E43" s="414"/>
      <c r="F43" s="132"/>
      <c r="G43" s="132"/>
    </row>
    <row r="44" spans="2:7" ht="13.15" customHeight="1" x14ac:dyDescent="0.2">
      <c r="B44" s="413"/>
      <c r="C44" s="414"/>
      <c r="D44" s="413"/>
      <c r="E44" s="414"/>
      <c r="F44" s="132"/>
      <c r="G44" s="132"/>
    </row>
    <row r="45" spans="2:7" ht="13.15" customHeight="1" x14ac:dyDescent="0.2">
      <c r="B45" s="413"/>
      <c r="C45" s="414"/>
      <c r="D45" s="413"/>
      <c r="E45" s="414"/>
      <c r="F45" s="132"/>
      <c r="G45" s="132"/>
    </row>
    <row r="46" spans="2:7" ht="13.15" customHeight="1" x14ac:dyDescent="0.2">
      <c r="B46" s="413"/>
      <c r="C46" s="414"/>
      <c r="D46" s="413"/>
      <c r="E46" s="414"/>
      <c r="F46" s="132"/>
      <c r="G46" s="132"/>
    </row>
    <row r="47" spans="2:7" ht="13.15" customHeight="1" x14ac:dyDescent="0.2">
      <c r="B47" s="413"/>
      <c r="C47" s="414"/>
      <c r="D47" s="413"/>
      <c r="E47" s="414"/>
      <c r="F47" s="132"/>
      <c r="G47" s="132"/>
    </row>
    <row r="48" spans="2:7" ht="13.15" customHeight="1" x14ac:dyDescent="0.2">
      <c r="B48" s="413"/>
      <c r="C48" s="414"/>
      <c r="D48" s="413"/>
      <c r="E48" s="414"/>
      <c r="F48" s="132"/>
      <c r="G48" s="132"/>
    </row>
    <row r="49" spans="2:7" ht="13.15" customHeight="1" x14ac:dyDescent="0.2">
      <c r="B49" s="413"/>
      <c r="C49" s="414"/>
      <c r="D49" s="413"/>
      <c r="E49" s="414"/>
      <c r="F49" s="132"/>
      <c r="G49" s="132"/>
    </row>
    <row r="50" spans="2:7" ht="13.15" customHeight="1" x14ac:dyDescent="0.2">
      <c r="B50" s="413"/>
      <c r="C50" s="414"/>
      <c r="D50" s="413"/>
      <c r="E50" s="414"/>
      <c r="F50" s="132"/>
      <c r="G50" s="132"/>
    </row>
    <row r="51" spans="2:7" ht="13.15" customHeight="1" x14ac:dyDescent="0.2">
      <c r="B51" s="413"/>
      <c r="C51" s="414"/>
      <c r="D51" s="413"/>
      <c r="E51" s="414"/>
      <c r="F51" s="132"/>
      <c r="G51" s="132"/>
    </row>
    <row r="52" spans="2:7" ht="13.15" customHeight="1" x14ac:dyDescent="0.2">
      <c r="B52" s="413"/>
      <c r="C52" s="414"/>
      <c r="D52" s="413"/>
      <c r="E52" s="414"/>
      <c r="F52" s="132"/>
      <c r="G52" s="132"/>
    </row>
    <row r="53" spans="2:7" ht="13.15" customHeight="1" x14ac:dyDescent="0.2">
      <c r="B53" s="413"/>
      <c r="C53" s="414"/>
      <c r="D53" s="413"/>
      <c r="E53" s="414"/>
      <c r="F53" s="132"/>
      <c r="G53" s="132"/>
    </row>
  </sheetData>
  <sheetProtection formatRows="0"/>
  <mergeCells count="58">
    <mergeCell ref="B26:E26"/>
    <mergeCell ref="B12:B25"/>
    <mergeCell ref="M10:N10"/>
    <mergeCell ref="A1:L1"/>
    <mergeCell ref="B10:L10"/>
    <mergeCell ref="M1:N1"/>
    <mergeCell ref="B4:E8"/>
    <mergeCell ref="F5:G5"/>
    <mergeCell ref="F6:G6"/>
    <mergeCell ref="F7:G7"/>
    <mergeCell ref="F8:G8"/>
    <mergeCell ref="F4:G4"/>
    <mergeCell ref="B31:C31"/>
    <mergeCell ref="D31:E31"/>
    <mergeCell ref="B32:C32"/>
    <mergeCell ref="D32:E32"/>
    <mergeCell ref="B33:C33"/>
    <mergeCell ref="D33:E33"/>
    <mergeCell ref="B34:C34"/>
    <mergeCell ref="D34:E34"/>
    <mergeCell ref="B35:C35"/>
    <mergeCell ref="D35:E35"/>
    <mergeCell ref="B36:C36"/>
    <mergeCell ref="D36:E36"/>
    <mergeCell ref="B37:C37"/>
    <mergeCell ref="D37:E37"/>
    <mergeCell ref="B38:C38"/>
    <mergeCell ref="D38:E38"/>
    <mergeCell ref="B39:C39"/>
    <mergeCell ref="D39:E39"/>
    <mergeCell ref="B40:C40"/>
    <mergeCell ref="D40:E40"/>
    <mergeCell ref="B41:C41"/>
    <mergeCell ref="D41:E41"/>
    <mergeCell ref="B42:C42"/>
    <mergeCell ref="D42:E42"/>
    <mergeCell ref="B43:C43"/>
    <mergeCell ref="D43:E43"/>
    <mergeCell ref="B44:C44"/>
    <mergeCell ref="D44:E44"/>
    <mergeCell ref="B45:C45"/>
    <mergeCell ref="D45:E45"/>
    <mergeCell ref="B47:C47"/>
    <mergeCell ref="D47:E47"/>
    <mergeCell ref="B48:C48"/>
    <mergeCell ref="D48:E48"/>
    <mergeCell ref="B46:C46"/>
    <mergeCell ref="D46:E46"/>
    <mergeCell ref="B52:C52"/>
    <mergeCell ref="D52:E52"/>
    <mergeCell ref="B53:C53"/>
    <mergeCell ref="D53:E53"/>
    <mergeCell ref="B49:C49"/>
    <mergeCell ref="D49:E49"/>
    <mergeCell ref="B50:C50"/>
    <mergeCell ref="D50:E50"/>
    <mergeCell ref="B51:C51"/>
    <mergeCell ref="D51:E51"/>
  </mergeCells>
  <conditionalFormatting sqref="C12:C25">
    <cfRule type="containsText" dxfId="58" priority="1" operator="containsText" text="Dólares">
      <formula>NOT(ISERROR(SEARCH("Dólares",C12)))</formula>
    </cfRule>
  </conditionalFormatting>
  <conditionalFormatting sqref="H5">
    <cfRule type="cellIs" dxfId="57" priority="2" stopIfTrue="1" operator="between">
      <formula>0.35</formula>
      <formula>0.49</formula>
    </cfRule>
    <cfRule type="cellIs" dxfId="56" priority="3" stopIfTrue="1" operator="greaterThanOrEqual">
      <formula>0.5</formula>
    </cfRule>
    <cfRule type="cellIs" dxfId="55" priority="4" stopIfTrue="1" operator="lessThanOrEqual">
      <formula>0.35</formula>
    </cfRule>
  </conditionalFormatting>
  <hyperlinks>
    <hyperlink ref="M1:N1" location="Menú!A1" display="VOLVER AL MENÚ" xr:uid="{00000000-0004-0000-0200-000000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índices!$C$2:$C$9</xm:f>
          </x14:formula1>
          <xm:sqref>E12:E25</xm:sqref>
        </x14:dataValidation>
        <x14:dataValidation type="list" allowBlank="1" showInputMessage="1" showErrorMessage="1" xr:uid="{00000000-0002-0000-0200-000001000000}">
          <x14:formula1>
            <xm:f>índices!$A$2:$A$3</xm:f>
          </x14:formula1>
          <xm:sqref>C17:C25</xm:sqref>
        </x14:dataValidation>
        <x14:dataValidation type="list" allowBlank="1" showInputMessage="1" showErrorMessage="1" xr:uid="{00000000-0002-0000-0200-000002000000}">
          <x14:formula1>
            <xm:f>índices!$D$2:$D$4</xm:f>
          </x14:formula1>
          <xm:sqref>L12:L25</xm:sqref>
        </x14:dataValidation>
        <x14:dataValidation type="list" allowBlank="1" showInputMessage="1" showErrorMessage="1" xr:uid="{4CF10C5B-81AD-4C05-ACA7-3E3A9F82CBD9}">
          <x14:formula1>
            <xm:f>índices!$A$13:$A$14</xm:f>
          </x14:formula1>
          <xm:sqref>C12:C16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40"/>
  <sheetViews>
    <sheetView showGridLines="0" zoomScale="70" zoomScaleNormal="70" workbookViewId="0">
      <selection sqref="A1:S1"/>
    </sheetView>
  </sheetViews>
  <sheetFormatPr baseColWidth="10" defaultColWidth="0" defaultRowHeight="15.5" zeroHeight="1" x14ac:dyDescent="0.35"/>
  <cols>
    <col min="1" max="1" width="5.7265625" style="24" customWidth="1"/>
    <col min="2" max="2" width="34.81640625" style="24" customWidth="1"/>
    <col min="3" max="5" width="20.54296875" style="335" customWidth="1"/>
    <col min="6" max="6" width="12.7265625" style="24" customWidth="1"/>
    <col min="7" max="7" width="17.26953125" style="24" bestFit="1" customWidth="1"/>
    <col min="8" max="8" width="8.7265625" style="24" customWidth="1"/>
    <col min="9" max="9" width="5.7265625" style="24" customWidth="1"/>
    <col min="10" max="10" width="4.7265625" style="24" customWidth="1"/>
    <col min="11" max="11" width="8.7265625" style="24" customWidth="1"/>
    <col min="12" max="12" width="5.7265625" style="24" customWidth="1"/>
    <col min="13" max="13" width="4.7265625" style="24" customWidth="1"/>
    <col min="14" max="14" width="8.7265625" style="24" customWidth="1"/>
    <col min="15" max="15" width="5.7265625" style="24" customWidth="1"/>
    <col min="16" max="16" width="4.7265625" style="24" customWidth="1"/>
    <col min="17" max="17" width="8.7265625" style="24" customWidth="1"/>
    <col min="18" max="18" width="5.7265625" style="24" customWidth="1"/>
    <col min="19" max="19" width="13.7265625" style="24" customWidth="1"/>
    <col min="20" max="20" width="12.26953125" style="24" customWidth="1"/>
    <col min="21" max="21" width="11.7265625" style="24" customWidth="1"/>
    <col min="22" max="22" width="8.26953125" style="24" customWidth="1"/>
    <col min="23" max="23" width="8.26953125" style="24" hidden="1" customWidth="1"/>
    <col min="24" max="24" width="15.81640625" style="24" hidden="1" customWidth="1"/>
    <col min="25" max="25" width="15.453125" style="24" hidden="1" customWidth="1"/>
    <col min="26" max="26" width="13.7265625" style="24" hidden="1" customWidth="1"/>
    <col min="27" max="27" width="15.26953125" style="24" hidden="1" customWidth="1"/>
    <col min="28" max="28" width="8.26953125" style="24" hidden="1" customWidth="1"/>
    <col min="29" max="29" width="13.453125" style="24" hidden="1" customWidth="1"/>
    <col min="30" max="32" width="0" style="24" hidden="1" customWidth="1"/>
    <col min="33" max="16384" width="8.26953125" style="24" hidden="1"/>
  </cols>
  <sheetData>
    <row r="1" spans="1:32" s="53" customFormat="1" ht="29.15" customHeight="1" x14ac:dyDescent="0.35">
      <c r="A1" s="422" t="s">
        <v>157</v>
      </c>
      <c r="B1" s="422"/>
      <c r="C1" s="422"/>
      <c r="D1" s="422"/>
      <c r="E1" s="422"/>
      <c r="F1" s="422"/>
      <c r="G1" s="422"/>
      <c r="H1" s="422"/>
      <c r="I1" s="422"/>
      <c r="J1" s="422"/>
      <c r="K1" s="422"/>
      <c r="L1" s="422"/>
      <c r="M1" s="422"/>
      <c r="N1" s="422"/>
      <c r="O1" s="422"/>
      <c r="P1" s="422"/>
      <c r="Q1" s="422"/>
      <c r="R1" s="422"/>
      <c r="S1" s="422"/>
      <c r="T1" s="494" t="s">
        <v>12</v>
      </c>
      <c r="U1" s="494"/>
    </row>
    <row r="2" spans="1:32" ht="9.75" customHeight="1" x14ac:dyDescent="0.35">
      <c r="A2" s="115"/>
      <c r="B2" s="115"/>
      <c r="C2" s="334"/>
      <c r="D2" s="334"/>
      <c r="E2" s="334"/>
      <c r="F2" s="115"/>
      <c r="G2" s="115"/>
      <c r="H2" s="115"/>
      <c r="I2" s="115"/>
      <c r="J2" s="115"/>
      <c r="K2" s="115"/>
      <c r="L2" s="115"/>
      <c r="M2" s="115"/>
      <c r="N2" s="115"/>
      <c r="O2" s="115"/>
      <c r="P2" s="115"/>
      <c r="Q2" s="115"/>
      <c r="R2" s="115"/>
      <c r="S2" s="115"/>
      <c r="T2" s="116"/>
      <c r="U2" s="116"/>
    </row>
    <row r="3" spans="1:32" ht="32.25" customHeight="1" thickBot="1" x14ac:dyDescent="0.4">
      <c r="A3" s="23"/>
      <c r="B3" s="23"/>
      <c r="H3" s="500" t="s">
        <v>158</v>
      </c>
      <c r="I3" s="500"/>
      <c r="J3" s="500"/>
      <c r="K3" s="500"/>
      <c r="L3" s="500"/>
      <c r="M3" s="500"/>
      <c r="N3" s="500"/>
      <c r="O3" s="500"/>
      <c r="P3" s="500"/>
      <c r="Q3" s="500"/>
      <c r="R3" s="500"/>
      <c r="S3" s="500"/>
    </row>
    <row r="4" spans="1:32" ht="22.5" customHeight="1" thickTop="1" x14ac:dyDescent="0.35">
      <c r="B4" s="256" t="s">
        <v>159</v>
      </c>
      <c r="C4" s="336"/>
      <c r="D4" s="336"/>
      <c r="E4" s="336"/>
      <c r="F4" s="257"/>
      <c r="H4" s="495" t="s">
        <v>160</v>
      </c>
      <c r="I4" s="495"/>
      <c r="K4" s="495" t="s">
        <v>161</v>
      </c>
      <c r="L4" s="495"/>
      <c r="N4" s="495" t="s">
        <v>56</v>
      </c>
      <c r="O4" s="495"/>
      <c r="Q4" s="495" t="s">
        <v>162</v>
      </c>
      <c r="R4" s="495"/>
      <c r="S4" s="495"/>
      <c r="U4" s="501"/>
      <c r="V4" s="501"/>
      <c r="W4" s="119"/>
      <c r="X4" s="119"/>
      <c r="Y4" s="119"/>
      <c r="Z4" s="119"/>
      <c r="AA4" s="119"/>
      <c r="AB4" s="119"/>
      <c r="AC4" s="119"/>
      <c r="AD4" s="119"/>
      <c r="AE4" s="118"/>
      <c r="AF4" s="47"/>
    </row>
    <row r="5" spans="1:32" ht="15.75" customHeight="1" x14ac:dyDescent="0.45">
      <c r="B5" s="258" t="s">
        <v>163</v>
      </c>
      <c r="C5" s="337" t="s">
        <v>164</v>
      </c>
      <c r="D5" s="338" t="s">
        <v>48</v>
      </c>
      <c r="E5" s="338" t="s">
        <v>51</v>
      </c>
      <c r="F5" s="259" t="s">
        <v>165</v>
      </c>
      <c r="H5" s="496">
        <f>índices!X9</f>
        <v>0.10511780361127436</v>
      </c>
      <c r="I5" s="496"/>
      <c r="J5" s="64"/>
      <c r="K5" s="496">
        <f>índices!X7</f>
        <v>0</v>
      </c>
      <c r="L5" s="496"/>
      <c r="M5" s="64"/>
      <c r="N5" s="497">
        <f>índices!X8</f>
        <v>0</v>
      </c>
      <c r="O5" s="497"/>
      <c r="P5" s="64"/>
      <c r="Q5" s="498" t="str">
        <f>IF(C23&lt;=0,"Déficit","Superávit")</f>
        <v>Superávit</v>
      </c>
      <c r="R5" s="498"/>
      <c r="S5" s="499">
        <f>F23</f>
        <v>0.93549589323853621</v>
      </c>
      <c r="U5" s="501"/>
      <c r="V5" s="501"/>
      <c r="W5" s="119"/>
      <c r="X5" s="123"/>
      <c r="Y5" s="123"/>
      <c r="Z5" s="123"/>
      <c r="AA5" s="123"/>
      <c r="AB5" s="123"/>
      <c r="AC5" s="123"/>
      <c r="AD5" s="120"/>
      <c r="AE5" s="121"/>
      <c r="AF5" s="47"/>
    </row>
    <row r="6" spans="1:32" ht="12" customHeight="1" x14ac:dyDescent="0.45">
      <c r="B6" s="502" t="s">
        <v>166</v>
      </c>
      <c r="C6" s="490">
        <f>Gastos!C22</f>
        <v>10464.450000000001</v>
      </c>
      <c r="D6" s="490">
        <f>Gastos!G23</f>
        <v>5232.2250000000004</v>
      </c>
      <c r="E6" s="490">
        <f>Gastos!H23</f>
        <v>5232.2250000000004</v>
      </c>
      <c r="F6" s="492">
        <v>1</v>
      </c>
      <c r="H6" s="496"/>
      <c r="I6" s="496"/>
      <c r="J6" s="64"/>
      <c r="K6" s="496">
        <f>+índices!X7</f>
        <v>0</v>
      </c>
      <c r="L6" s="496"/>
      <c r="M6" s="64"/>
      <c r="N6" s="497"/>
      <c r="O6" s="497"/>
      <c r="P6" s="64"/>
      <c r="Q6" s="498"/>
      <c r="R6" s="498"/>
      <c r="S6" s="499"/>
      <c r="U6" s="501"/>
      <c r="V6" s="501"/>
      <c r="W6" s="119"/>
      <c r="AD6" s="120"/>
      <c r="AE6" s="121"/>
      <c r="AF6" s="47"/>
    </row>
    <row r="7" spans="1:32" ht="12" customHeight="1" x14ac:dyDescent="0.35">
      <c r="B7" s="503"/>
      <c r="C7" s="491"/>
      <c r="D7" s="491"/>
      <c r="E7" s="491"/>
      <c r="F7" s="493"/>
      <c r="U7" s="118"/>
      <c r="V7" s="118"/>
      <c r="W7" s="119"/>
      <c r="AD7" s="120"/>
      <c r="AE7" s="121"/>
      <c r="AF7" s="47"/>
    </row>
    <row r="8" spans="1:32" ht="17.149999999999999" customHeight="1" x14ac:dyDescent="0.35">
      <c r="B8" s="260" t="s">
        <v>171</v>
      </c>
      <c r="C8" s="339">
        <f>Gastos!D27-Gastos!D18</f>
        <v>675</v>
      </c>
      <c r="D8" s="340">
        <f>Gastos!G27</f>
        <v>0</v>
      </c>
      <c r="E8" s="340">
        <f>Gastos!H27</f>
        <v>0</v>
      </c>
      <c r="F8" s="261">
        <f>IFERROR(C8/$C$6,0)</f>
        <v>6.4504106761463814E-2</v>
      </c>
      <c r="G8" s="268" t="str">
        <f t="shared" ref="G8" si="0">IF(ROUND(C8-D8-E8,0)=0,"","Revisar Quincenas")</f>
        <v>Revisar Quincenas</v>
      </c>
      <c r="N8" s="38"/>
      <c r="U8" s="118"/>
      <c r="V8" s="118"/>
      <c r="W8" s="119"/>
      <c r="AD8" s="120"/>
      <c r="AE8" s="121"/>
      <c r="AF8" s="47"/>
    </row>
    <row r="9" spans="1:32" ht="17.149999999999999" customHeight="1" x14ac:dyDescent="0.35">
      <c r="B9" s="260" t="s">
        <v>56</v>
      </c>
      <c r="C9" s="341">
        <f>Gastos!D35</f>
        <v>0</v>
      </c>
      <c r="D9" s="342">
        <f>Gastos!G35</f>
        <v>0</v>
      </c>
      <c r="E9" s="342">
        <f>Gastos!H35</f>
        <v>0</v>
      </c>
      <c r="F9" s="261">
        <f t="shared" ref="F9:F21" si="1">IFERROR(C9/$C$6,0)</f>
        <v>0</v>
      </c>
      <c r="G9" s="268" t="str">
        <f>IF(ROUND(C9-D9-E9,0)=0,"","Revisar Quincenas")</f>
        <v/>
      </c>
      <c r="U9" s="269"/>
      <c r="V9" s="118"/>
      <c r="W9" s="119"/>
      <c r="AD9" s="120"/>
      <c r="AE9" s="121"/>
      <c r="AF9" s="47"/>
    </row>
    <row r="10" spans="1:32" ht="17.149999999999999" customHeight="1" x14ac:dyDescent="0.35">
      <c r="B10" s="260" t="s">
        <v>58</v>
      </c>
      <c r="C10" s="341">
        <f>Gastos!D46</f>
        <v>0</v>
      </c>
      <c r="D10" s="342">
        <f>Gastos!G46</f>
        <v>0</v>
      </c>
      <c r="E10" s="342">
        <f>Gastos!H46</f>
        <v>0</v>
      </c>
      <c r="F10" s="261">
        <f t="shared" si="1"/>
        <v>0</v>
      </c>
      <c r="G10" s="268" t="str">
        <f t="shared" ref="G10:G21" si="2">IF(ROUND(C10-D10-E10,0)=0,"","Revisar Quincenas")</f>
        <v/>
      </c>
      <c r="H10" s="65"/>
      <c r="I10" s="65"/>
      <c r="J10" s="65"/>
      <c r="U10" s="118"/>
      <c r="V10" s="118"/>
      <c r="W10" s="119"/>
      <c r="AD10" s="120"/>
      <c r="AE10" s="121"/>
      <c r="AF10" s="47"/>
    </row>
    <row r="11" spans="1:32" ht="17.149999999999999" customHeight="1" x14ac:dyDescent="0.35">
      <c r="B11" s="260" t="s">
        <v>60</v>
      </c>
      <c r="C11" s="341">
        <f>Gastos!D54</f>
        <v>0</v>
      </c>
      <c r="D11" s="342">
        <f>Gastos!G54</f>
        <v>0</v>
      </c>
      <c r="E11" s="342">
        <f>Gastos!H54</f>
        <v>0</v>
      </c>
      <c r="F11" s="261">
        <f t="shared" si="1"/>
        <v>0</v>
      </c>
      <c r="G11" s="268" t="str">
        <f t="shared" si="2"/>
        <v/>
      </c>
      <c r="H11" s="66"/>
      <c r="I11" s="66"/>
      <c r="U11" s="118"/>
      <c r="V11" s="118"/>
      <c r="W11" s="119"/>
      <c r="AD11" s="120"/>
      <c r="AE11" s="121"/>
      <c r="AF11" s="47"/>
    </row>
    <row r="12" spans="1:32" ht="17.149999999999999" customHeight="1" x14ac:dyDescent="0.35">
      <c r="B12" s="260" t="s">
        <v>67</v>
      </c>
      <c r="C12" s="341">
        <f>Gastos!D76</f>
        <v>0</v>
      </c>
      <c r="D12" s="342">
        <f>Gastos!G76</f>
        <v>0</v>
      </c>
      <c r="E12" s="342">
        <f>Gastos!H76</f>
        <v>0</v>
      </c>
      <c r="F12" s="261">
        <f t="shared" si="1"/>
        <v>0</v>
      </c>
      <c r="G12" s="268" t="str">
        <f t="shared" si="2"/>
        <v/>
      </c>
      <c r="U12" s="118"/>
      <c r="V12" s="118"/>
      <c r="W12" s="119"/>
      <c r="AD12" s="120"/>
      <c r="AE12" s="121"/>
      <c r="AF12" s="47"/>
    </row>
    <row r="13" spans="1:32" ht="17.149999999999999" customHeight="1" x14ac:dyDescent="0.35">
      <c r="B13" s="260" t="s">
        <v>175</v>
      </c>
      <c r="C13" s="341">
        <f>Gastos!D87</f>
        <v>0</v>
      </c>
      <c r="D13" s="342">
        <f>Gastos!G87</f>
        <v>0</v>
      </c>
      <c r="E13" s="342">
        <f>Gastos!H87</f>
        <v>0</v>
      </c>
      <c r="F13" s="261">
        <f t="shared" si="1"/>
        <v>0</v>
      </c>
      <c r="G13" s="268" t="str">
        <f t="shared" si="2"/>
        <v/>
      </c>
      <c r="U13" s="118"/>
      <c r="V13" s="118"/>
      <c r="W13" s="119"/>
      <c r="AD13" s="120"/>
      <c r="AE13" s="121"/>
      <c r="AF13" s="47"/>
    </row>
    <row r="14" spans="1:32" ht="17.149999999999999" customHeight="1" x14ac:dyDescent="0.35">
      <c r="B14" s="260" t="s">
        <v>77</v>
      </c>
      <c r="C14" s="341">
        <f>Gastos!D96</f>
        <v>0</v>
      </c>
      <c r="D14" s="342">
        <f>Gastos!G96</f>
        <v>0</v>
      </c>
      <c r="E14" s="342">
        <f>Gastos!H96</f>
        <v>0</v>
      </c>
      <c r="F14" s="261">
        <f t="shared" si="1"/>
        <v>0</v>
      </c>
      <c r="G14" s="268" t="str">
        <f t="shared" si="2"/>
        <v/>
      </c>
      <c r="U14" s="118"/>
      <c r="V14" s="118"/>
      <c r="W14" s="119"/>
      <c r="AD14" s="120"/>
      <c r="AE14" s="121"/>
      <c r="AF14" s="47"/>
    </row>
    <row r="15" spans="1:32" ht="17.149999999999999" customHeight="1" x14ac:dyDescent="0.35">
      <c r="B15" s="260" t="s">
        <v>177</v>
      </c>
      <c r="C15" s="341">
        <f>Gastos!D104</f>
        <v>0</v>
      </c>
      <c r="D15" s="342">
        <f>Gastos!G104</f>
        <v>0</v>
      </c>
      <c r="E15" s="342">
        <f>Gastos!H104</f>
        <v>0</v>
      </c>
      <c r="F15" s="261">
        <f t="shared" si="1"/>
        <v>0</v>
      </c>
      <c r="G15" s="268" t="str">
        <f t="shared" si="2"/>
        <v/>
      </c>
      <c r="U15" s="118"/>
      <c r="V15" s="118"/>
      <c r="W15" s="119"/>
      <c r="X15" s="120"/>
      <c r="Y15" s="120"/>
      <c r="Z15" s="120"/>
      <c r="AA15" s="120"/>
      <c r="AB15" s="120"/>
      <c r="AC15" s="120"/>
      <c r="AD15" s="120"/>
      <c r="AE15" s="121"/>
      <c r="AF15" s="47"/>
    </row>
    <row r="16" spans="1:32" ht="17.149999999999999" customHeight="1" x14ac:dyDescent="0.35">
      <c r="B16" s="260" t="s">
        <v>94</v>
      </c>
      <c r="C16" s="341">
        <f>Gastos!D118</f>
        <v>0</v>
      </c>
      <c r="D16" s="342">
        <f>Gastos!G118</f>
        <v>0</v>
      </c>
      <c r="E16" s="342">
        <f>Gastos!H118</f>
        <v>0</v>
      </c>
      <c r="F16" s="261">
        <f t="shared" si="1"/>
        <v>0</v>
      </c>
      <c r="G16" s="268" t="str">
        <f t="shared" si="2"/>
        <v/>
      </c>
      <c r="U16" s="118"/>
      <c r="V16" s="118"/>
      <c r="W16" s="119"/>
      <c r="X16" s="119"/>
      <c r="Y16" s="119"/>
      <c r="Z16" s="119"/>
      <c r="AA16" s="119"/>
      <c r="AB16" s="119"/>
      <c r="AC16" s="119"/>
      <c r="AD16" s="119"/>
      <c r="AE16" s="118"/>
      <c r="AF16" s="47"/>
    </row>
    <row r="17" spans="2:32" ht="17.149999999999999" customHeight="1" x14ac:dyDescent="0.35">
      <c r="B17" s="260" t="s">
        <v>178</v>
      </c>
      <c r="C17" s="341">
        <f>Gastos!D126</f>
        <v>0</v>
      </c>
      <c r="D17" s="342">
        <f>Gastos!G126</f>
        <v>0</v>
      </c>
      <c r="E17" s="342">
        <f>Gastos!H126</f>
        <v>0</v>
      </c>
      <c r="F17" s="261">
        <f t="shared" si="1"/>
        <v>0</v>
      </c>
      <c r="G17" s="268" t="str">
        <f t="shared" si="2"/>
        <v/>
      </c>
      <c r="U17" s="118"/>
      <c r="V17" s="118"/>
      <c r="W17" s="119"/>
      <c r="X17" s="119"/>
      <c r="Y17" s="119"/>
      <c r="Z17" s="119"/>
      <c r="AA17" s="119"/>
      <c r="AB17" s="119"/>
      <c r="AC17" s="119"/>
      <c r="AD17" s="119"/>
      <c r="AE17" s="118"/>
      <c r="AF17" s="47"/>
    </row>
    <row r="18" spans="2:32" ht="17.149999999999999" customHeight="1" x14ac:dyDescent="0.35">
      <c r="B18" s="260" t="s">
        <v>179</v>
      </c>
      <c r="C18" s="341">
        <f>Gastos!D134</f>
        <v>0</v>
      </c>
      <c r="D18" s="342">
        <f>Gastos!G134</f>
        <v>0</v>
      </c>
      <c r="E18" s="342">
        <f>Gastos!H134</f>
        <v>0</v>
      </c>
      <c r="F18" s="261">
        <f t="shared" si="1"/>
        <v>0</v>
      </c>
      <c r="G18" s="268" t="str">
        <f t="shared" si="2"/>
        <v/>
      </c>
      <c r="U18" s="118"/>
      <c r="V18" s="118"/>
      <c r="W18" s="119"/>
      <c r="X18" s="119"/>
      <c r="Y18" s="119"/>
      <c r="Z18" s="119"/>
      <c r="AA18" s="119"/>
      <c r="AB18" s="119"/>
      <c r="AC18" s="119"/>
      <c r="AD18" s="119"/>
      <c r="AE18" s="118"/>
      <c r="AF18" s="47"/>
    </row>
    <row r="19" spans="2:32" ht="17.149999999999999" customHeight="1" x14ac:dyDescent="0.35">
      <c r="B19" s="260" t="s">
        <v>180</v>
      </c>
      <c r="C19" s="341">
        <f>Gastos!D145</f>
        <v>0</v>
      </c>
      <c r="D19" s="342">
        <f>Gastos!G145</f>
        <v>0</v>
      </c>
      <c r="E19" s="342">
        <f>Gastos!H145</f>
        <v>0</v>
      </c>
      <c r="F19" s="261">
        <f t="shared" si="1"/>
        <v>0</v>
      </c>
      <c r="G19" s="268" t="str">
        <f t="shared" si="2"/>
        <v/>
      </c>
      <c r="U19" s="118"/>
      <c r="V19" s="118"/>
      <c r="W19" s="118"/>
      <c r="X19" s="118"/>
      <c r="Y19" s="118"/>
      <c r="Z19" s="118"/>
      <c r="AA19" s="118"/>
      <c r="AB19" s="118"/>
      <c r="AC19" s="118"/>
      <c r="AD19" s="118"/>
      <c r="AE19" s="118"/>
    </row>
    <row r="20" spans="2:32" ht="17.149999999999999" customHeight="1" x14ac:dyDescent="0.35">
      <c r="B20" s="260" t="s">
        <v>123</v>
      </c>
      <c r="C20" s="341">
        <f>Gastos!D158</f>
        <v>0</v>
      </c>
      <c r="D20" s="342">
        <f>Gastos!G158</f>
        <v>0</v>
      </c>
      <c r="E20" s="342">
        <f>Gastos!H158</f>
        <v>0</v>
      </c>
      <c r="F20" s="261">
        <f t="shared" si="1"/>
        <v>0</v>
      </c>
      <c r="G20" s="268" t="str">
        <f t="shared" si="2"/>
        <v/>
      </c>
      <c r="U20" s="118"/>
      <c r="V20" s="118"/>
      <c r="W20" s="118"/>
      <c r="X20" s="118"/>
      <c r="Y20" s="118"/>
      <c r="Z20" s="118"/>
      <c r="AA20" s="118"/>
      <c r="AB20" s="118"/>
      <c r="AC20" s="118"/>
      <c r="AD20" s="118"/>
      <c r="AE20" s="118"/>
    </row>
    <row r="21" spans="2:32" ht="17.149999999999999" customHeight="1" x14ac:dyDescent="0.35">
      <c r="B21" s="260" t="s">
        <v>181</v>
      </c>
      <c r="C21" s="343">
        <f>Gastos!D164</f>
        <v>0</v>
      </c>
      <c r="D21" s="344">
        <f>Gastos!G164</f>
        <v>0</v>
      </c>
      <c r="E21" s="344">
        <f>Gastos!H164</f>
        <v>0</v>
      </c>
      <c r="F21" s="261">
        <f t="shared" si="1"/>
        <v>0</v>
      </c>
      <c r="G21" s="268" t="str">
        <f t="shared" si="2"/>
        <v/>
      </c>
      <c r="U21" s="118"/>
      <c r="V21" s="118"/>
      <c r="W21" s="118"/>
      <c r="X21" s="118"/>
      <c r="Y21" s="118"/>
      <c r="Z21" s="118"/>
      <c r="AA21" s="118"/>
      <c r="AB21" s="118"/>
      <c r="AC21" s="118"/>
      <c r="AD21" s="118"/>
      <c r="AE21" s="118"/>
    </row>
    <row r="22" spans="2:32" ht="21" customHeight="1" x14ac:dyDescent="0.35">
      <c r="B22" s="262" t="s">
        <v>182</v>
      </c>
      <c r="C22" s="345">
        <f>SUM(C8:C21)</f>
        <v>675</v>
      </c>
      <c r="D22" s="345">
        <f t="shared" ref="D22:E22" si="3">SUM(D8:D21)</f>
        <v>0</v>
      </c>
      <c r="E22" s="345">
        <f t="shared" si="3"/>
        <v>0</v>
      </c>
      <c r="F22" s="263">
        <f>IFERROR(C22/$C$6,0)</f>
        <v>6.4504106761463814E-2</v>
      </c>
      <c r="K22" s="24" t="s">
        <v>183</v>
      </c>
    </row>
    <row r="23" spans="2:32" ht="24.75" customHeight="1" thickBot="1" x14ac:dyDescent="0.4">
      <c r="B23" s="264" t="s">
        <v>184</v>
      </c>
      <c r="C23" s="346">
        <f>C6-C22</f>
        <v>9789.4500000000007</v>
      </c>
      <c r="D23" s="346">
        <f>D6-D22</f>
        <v>5232.2250000000004</v>
      </c>
      <c r="E23" s="346">
        <f>E6-E22</f>
        <v>5232.2250000000004</v>
      </c>
      <c r="F23" s="265">
        <f>IFERROR(C23/$C$6,0)</f>
        <v>0.93549589323853621</v>
      </c>
    </row>
    <row r="24" spans="2:32" ht="16" thickTop="1" x14ac:dyDescent="0.35">
      <c r="B24" s="24" t="s">
        <v>185</v>
      </c>
    </row>
    <row r="25" spans="2:32" x14ac:dyDescent="0.35"/>
    <row r="26" spans="2:32" x14ac:dyDescent="0.35">
      <c r="B26" s="112" t="s">
        <v>156</v>
      </c>
      <c r="C26" s="347"/>
      <c r="D26" s="347"/>
      <c r="E26" s="347"/>
      <c r="F26" s="113"/>
      <c r="G26" s="113"/>
      <c r="H26" s="113"/>
      <c r="I26" s="114"/>
    </row>
    <row r="27" spans="2:32" x14ac:dyDescent="0.35">
      <c r="B27" s="122"/>
      <c r="C27" s="348"/>
      <c r="D27" s="349"/>
    </row>
    <row r="28" spans="2:32" x14ac:dyDescent="0.35">
      <c r="B28" s="122"/>
      <c r="C28" s="348"/>
      <c r="D28" s="349"/>
    </row>
    <row r="29" spans="2:32" x14ac:dyDescent="0.35">
      <c r="B29" s="122"/>
      <c r="C29" s="348"/>
      <c r="D29" s="349"/>
    </row>
    <row r="30" spans="2:32" x14ac:dyDescent="0.35">
      <c r="B30" s="122"/>
      <c r="C30" s="348"/>
      <c r="D30" s="349"/>
    </row>
    <row r="31" spans="2:32" x14ac:dyDescent="0.35">
      <c r="B31" s="122"/>
      <c r="C31" s="348"/>
      <c r="D31" s="349"/>
    </row>
    <row r="32" spans="2:32" x14ac:dyDescent="0.35">
      <c r="B32" s="122"/>
      <c r="C32" s="348"/>
      <c r="D32" s="349"/>
    </row>
    <row r="33" spans="2:4" x14ac:dyDescent="0.35">
      <c r="B33" s="122"/>
      <c r="C33" s="348"/>
      <c r="D33" s="349"/>
    </row>
    <row r="34" spans="2:4" x14ac:dyDescent="0.35">
      <c r="B34" s="122"/>
      <c r="C34" s="348"/>
      <c r="D34" s="349"/>
    </row>
    <row r="35" spans="2:4" x14ac:dyDescent="0.35">
      <c r="B35" s="122"/>
      <c r="C35" s="348"/>
      <c r="D35" s="349"/>
    </row>
    <row r="36" spans="2:4" x14ac:dyDescent="0.35">
      <c r="B36" s="122"/>
      <c r="C36" s="348"/>
      <c r="D36" s="349"/>
    </row>
    <row r="37" spans="2:4" x14ac:dyDescent="0.35">
      <c r="B37" s="122"/>
      <c r="C37" s="348"/>
      <c r="D37" s="349"/>
    </row>
    <row r="38" spans="2:4" x14ac:dyDescent="0.35">
      <c r="B38" s="122"/>
      <c r="C38" s="348"/>
      <c r="D38" s="349"/>
    </row>
    <row r="39" spans="2:4" x14ac:dyDescent="0.35"/>
    <row r="40" spans="2:4" x14ac:dyDescent="0.35"/>
  </sheetData>
  <mergeCells count="19">
    <mergeCell ref="U4:V4"/>
    <mergeCell ref="B6:B7"/>
    <mergeCell ref="C6:C7"/>
    <mergeCell ref="D6:D7"/>
    <mergeCell ref="E6:E7"/>
    <mergeCell ref="F6:F7"/>
    <mergeCell ref="T1:U1"/>
    <mergeCell ref="N4:O4"/>
    <mergeCell ref="H5:I6"/>
    <mergeCell ref="K5:L6"/>
    <mergeCell ref="N5:O6"/>
    <mergeCell ref="H4:I4"/>
    <mergeCell ref="K4:L4"/>
    <mergeCell ref="Q5:R6"/>
    <mergeCell ref="S5:S6"/>
    <mergeCell ref="Q4:S4"/>
    <mergeCell ref="H3:S3"/>
    <mergeCell ref="A1:S1"/>
    <mergeCell ref="U5:V6"/>
  </mergeCells>
  <conditionalFormatting sqref="C23:F23">
    <cfRule type="cellIs" dxfId="54" priority="7" operator="lessThan">
      <formula>0</formula>
    </cfRule>
    <cfRule type="cellIs" dxfId="53" priority="8" operator="greaterThan">
      <formula>0</formula>
    </cfRule>
  </conditionalFormatting>
  <conditionalFormatting sqref="G8:G21">
    <cfRule type="containsText" dxfId="52" priority="1" operator="containsText" text="Revisar">
      <formula>NOT(ISERROR(SEARCH("Revisar",G8)))</formula>
    </cfRule>
  </conditionalFormatting>
  <conditionalFormatting sqref="N5:O6">
    <cfRule type="cellIs" dxfId="51" priority="2" operator="between">
      <formula>0.35</formula>
      <formula>0.45</formula>
    </cfRule>
    <cfRule type="cellIs" dxfId="50" priority="3" operator="greaterThan">
      <formula>0.45</formula>
    </cfRule>
    <cfRule type="cellIs" dxfId="49" priority="4" operator="lessThanOrEqual">
      <formula>0.35</formula>
    </cfRule>
  </conditionalFormatting>
  <conditionalFormatting sqref="S5:S6">
    <cfRule type="cellIs" dxfId="48" priority="9" operator="lessThan">
      <formula>0</formula>
    </cfRule>
    <cfRule type="cellIs" dxfId="47" priority="10" operator="greaterThan">
      <formula>0</formula>
    </cfRule>
  </conditionalFormatting>
  <hyperlinks>
    <hyperlink ref="T1:U1" location="Menú!A1" display="VOLVER AL MENÚ" xr:uid="{00000000-0004-0000-0300-000000000000}"/>
  </hyperlinks>
  <pageMargins left="0.7" right="0.7" top="0.75" bottom="0.75" header="0.3" footer="0.3"/>
  <pageSetup paperSize="9" orientation="portrait" r:id="rId1"/>
  <ignoredErrors>
    <ignoredError sqref="Q6:S6 R5"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151"/>
  <sheetViews>
    <sheetView showGridLines="0" zoomScale="80" zoomScaleNormal="80" workbookViewId="0">
      <pane xSplit="3" ySplit="3" topLeftCell="D4" activePane="bottomRight" state="frozen"/>
      <selection sqref="A1:N1"/>
      <selection pane="topRight" sqref="A1:N1"/>
      <selection pane="bottomLeft" sqref="A1:N1"/>
      <selection pane="bottomRight" activeCell="L16" sqref="L16"/>
    </sheetView>
  </sheetViews>
  <sheetFormatPr baseColWidth="10" defaultColWidth="11.453125" defaultRowHeight="13" outlineLevelCol="1" x14ac:dyDescent="0.3"/>
  <cols>
    <col min="1" max="1" width="14.453125" style="68" customWidth="1"/>
    <col min="2" max="2" width="26.453125" style="33" customWidth="1"/>
    <col min="3" max="3" width="17.7265625" style="365" customWidth="1"/>
    <col min="4" max="5" width="17.7265625" style="366" customWidth="1" outlineLevel="1"/>
    <col min="6" max="6" width="5.7265625" style="74" customWidth="1"/>
    <col min="7" max="8" width="17.7265625" style="74" hidden="1" customWidth="1" outlineLevel="1"/>
    <col min="9" max="9" width="5.7265625" style="225" customWidth="1" collapsed="1"/>
    <col min="10" max="11" width="17.7265625" style="74" hidden="1" customWidth="1" outlineLevel="1"/>
    <col min="12" max="12" width="5.7265625" style="74" customWidth="1" collapsed="1"/>
    <col min="13" max="14" width="17.7265625" style="74" hidden="1" customWidth="1" outlineLevel="1"/>
    <col min="15" max="15" width="5.7265625" style="74" customWidth="1" collapsed="1"/>
    <col min="16" max="17" width="17.7265625" style="74" hidden="1" customWidth="1" outlineLevel="1"/>
    <col min="18" max="18" width="5.7265625" style="75" customWidth="1" collapsed="1"/>
    <col min="19" max="20" width="17.7265625" style="75" hidden="1" customWidth="1" outlineLevel="1"/>
    <col min="21" max="21" width="5.7265625" style="75" customWidth="1" collapsed="1"/>
    <col min="22" max="23" width="17.7265625" style="75" hidden="1" customWidth="1" outlineLevel="1"/>
    <col min="24" max="24" width="5.7265625" style="75" customWidth="1" collapsed="1"/>
    <col min="25" max="26" width="17.7265625" style="75" hidden="1" customWidth="1" outlineLevel="1"/>
    <col min="27" max="27" width="5.7265625" style="75" customWidth="1" collapsed="1"/>
    <col min="28" max="29" width="17.7265625" style="75" hidden="1" customWidth="1" outlineLevel="1"/>
    <col min="30" max="30" width="5.7265625" style="75" customWidth="1" collapsed="1"/>
    <col min="31" max="32" width="17.7265625" style="75" hidden="1" customWidth="1" outlineLevel="1"/>
    <col min="33" max="33" width="5.7265625" style="75" customWidth="1" collapsed="1"/>
    <col min="34" max="35" width="17.7265625" style="75" hidden="1" customWidth="1" outlineLevel="1"/>
    <col min="36" max="36" width="5.7265625" style="75" customWidth="1" collapsed="1"/>
    <col min="37" max="38" width="17.7265625" style="75" hidden="1" customWidth="1" outlineLevel="1"/>
    <col min="39" max="39" width="5.7265625" style="232" customWidth="1" collapsed="1"/>
    <col min="40" max="40" width="6.26953125" style="33" customWidth="1"/>
    <col min="41" max="16384" width="11.453125" style="33"/>
  </cols>
  <sheetData>
    <row r="1" spans="1:42" s="67" customFormat="1" ht="15" customHeight="1" x14ac:dyDescent="0.3">
      <c r="A1" s="422" t="s">
        <v>186</v>
      </c>
      <c r="B1" s="422"/>
      <c r="C1" s="422"/>
      <c r="D1" s="506" t="s">
        <v>187</v>
      </c>
      <c r="E1" s="506"/>
      <c r="F1" s="506"/>
      <c r="G1" s="507" t="s">
        <v>188</v>
      </c>
      <c r="H1" s="507"/>
      <c r="I1" s="507"/>
      <c r="J1" s="506" t="s">
        <v>189</v>
      </c>
      <c r="K1" s="506"/>
      <c r="L1" s="506" t="s">
        <v>189</v>
      </c>
      <c r="M1" s="507" t="s">
        <v>190</v>
      </c>
      <c r="N1" s="507"/>
      <c r="O1" s="507"/>
      <c r="P1" s="506" t="s">
        <v>191</v>
      </c>
      <c r="Q1" s="506"/>
      <c r="R1" s="506" t="s">
        <v>191</v>
      </c>
      <c r="S1" s="507" t="s">
        <v>192</v>
      </c>
      <c r="T1" s="507"/>
      <c r="U1" s="507"/>
      <c r="V1" s="506" t="s">
        <v>193</v>
      </c>
      <c r="W1" s="506"/>
      <c r="X1" s="506" t="s">
        <v>193</v>
      </c>
      <c r="Y1" s="507" t="s">
        <v>194</v>
      </c>
      <c r="Z1" s="507"/>
      <c r="AA1" s="507"/>
      <c r="AB1" s="506" t="s">
        <v>195</v>
      </c>
      <c r="AC1" s="506"/>
      <c r="AD1" s="506" t="s">
        <v>195</v>
      </c>
      <c r="AE1" s="507" t="s">
        <v>196</v>
      </c>
      <c r="AF1" s="507"/>
      <c r="AG1" s="507"/>
      <c r="AH1" s="506" t="s">
        <v>197</v>
      </c>
      <c r="AI1" s="506"/>
      <c r="AJ1" s="506" t="s">
        <v>197</v>
      </c>
      <c r="AK1" s="514" t="s">
        <v>198</v>
      </c>
      <c r="AL1" s="514"/>
      <c r="AM1" s="514"/>
      <c r="AN1" s="513"/>
      <c r="AO1" s="494" t="s">
        <v>12</v>
      </c>
      <c r="AP1" s="494"/>
    </row>
    <row r="2" spans="1:42" s="67" customFormat="1" x14ac:dyDescent="0.3">
      <c r="A2" s="422"/>
      <c r="B2" s="422"/>
      <c r="C2" s="422"/>
      <c r="D2" s="506"/>
      <c r="E2" s="506"/>
      <c r="F2" s="506"/>
      <c r="G2" s="507"/>
      <c r="H2" s="507"/>
      <c r="I2" s="507"/>
      <c r="J2" s="506"/>
      <c r="K2" s="506"/>
      <c r="L2" s="506"/>
      <c r="M2" s="507"/>
      <c r="N2" s="507"/>
      <c r="O2" s="507"/>
      <c r="P2" s="506"/>
      <c r="Q2" s="506"/>
      <c r="R2" s="506"/>
      <c r="S2" s="507"/>
      <c r="T2" s="507"/>
      <c r="U2" s="507"/>
      <c r="V2" s="506"/>
      <c r="W2" s="506"/>
      <c r="X2" s="506"/>
      <c r="Y2" s="507"/>
      <c r="Z2" s="507"/>
      <c r="AA2" s="507"/>
      <c r="AB2" s="506"/>
      <c r="AC2" s="506"/>
      <c r="AD2" s="506"/>
      <c r="AE2" s="507"/>
      <c r="AF2" s="507"/>
      <c r="AG2" s="507"/>
      <c r="AH2" s="506"/>
      <c r="AI2" s="506"/>
      <c r="AJ2" s="506"/>
      <c r="AK2" s="514"/>
      <c r="AL2" s="514"/>
      <c r="AM2" s="514"/>
      <c r="AN2" s="513"/>
      <c r="AO2" s="504"/>
      <c r="AP2" s="504"/>
    </row>
    <row r="3" spans="1:42" s="69" customFormat="1" ht="12" customHeight="1" x14ac:dyDescent="0.3">
      <c r="A3" s="68"/>
      <c r="B3" s="69" t="s">
        <v>167</v>
      </c>
      <c r="C3" s="350" t="s">
        <v>199</v>
      </c>
      <c r="D3" s="351" t="s">
        <v>200</v>
      </c>
      <c r="E3" s="351" t="s">
        <v>201</v>
      </c>
      <c r="F3" s="70"/>
      <c r="G3" s="70" t="s">
        <v>200</v>
      </c>
      <c r="H3" s="70" t="s">
        <v>201</v>
      </c>
      <c r="I3" s="70"/>
      <c r="J3" s="70" t="s">
        <v>200</v>
      </c>
      <c r="K3" s="70" t="s">
        <v>201</v>
      </c>
      <c r="L3" s="70"/>
      <c r="M3" s="70" t="s">
        <v>200</v>
      </c>
      <c r="N3" s="70" t="s">
        <v>201</v>
      </c>
      <c r="O3" s="70"/>
      <c r="P3" s="70" t="s">
        <v>200</v>
      </c>
      <c r="Q3" s="70" t="s">
        <v>201</v>
      </c>
      <c r="R3" s="70"/>
      <c r="S3" s="70" t="s">
        <v>200</v>
      </c>
      <c r="T3" s="70" t="s">
        <v>201</v>
      </c>
      <c r="U3" s="70"/>
      <c r="V3" s="70" t="s">
        <v>200</v>
      </c>
      <c r="W3" s="70" t="s">
        <v>201</v>
      </c>
      <c r="X3" s="70"/>
      <c r="Y3" s="70" t="s">
        <v>200</v>
      </c>
      <c r="Z3" s="70" t="s">
        <v>201</v>
      </c>
      <c r="AA3" s="70"/>
      <c r="AB3" s="70" t="s">
        <v>200</v>
      </c>
      <c r="AC3" s="70" t="s">
        <v>201</v>
      </c>
      <c r="AD3" s="70"/>
      <c r="AE3" s="70" t="s">
        <v>200</v>
      </c>
      <c r="AF3" s="70" t="s">
        <v>201</v>
      </c>
      <c r="AG3" s="70"/>
      <c r="AH3" s="70" t="s">
        <v>200</v>
      </c>
      <c r="AI3" s="70" t="s">
        <v>201</v>
      </c>
      <c r="AJ3" s="70"/>
      <c r="AK3" s="70" t="s">
        <v>200</v>
      </c>
      <c r="AL3" s="70" t="s">
        <v>201</v>
      </c>
      <c r="AM3" s="228"/>
    </row>
    <row r="4" spans="1:42" s="71" customFormat="1" ht="17.149999999999999" customHeight="1" x14ac:dyDescent="0.3">
      <c r="A4" s="515" t="s">
        <v>202</v>
      </c>
      <c r="B4" s="82" t="s">
        <v>203</v>
      </c>
      <c r="C4" s="352">
        <f>Gastos!D15</f>
        <v>835.55</v>
      </c>
      <c r="D4" s="353">
        <v>0</v>
      </c>
      <c r="E4" s="354">
        <v>0</v>
      </c>
      <c r="F4" s="217"/>
      <c r="G4" s="40">
        <v>0</v>
      </c>
      <c r="H4" s="41">
        <v>0</v>
      </c>
      <c r="I4" s="217"/>
      <c r="J4" s="40">
        <v>0</v>
      </c>
      <c r="K4" s="41">
        <v>0</v>
      </c>
      <c r="L4" s="217"/>
      <c r="M4" s="40">
        <v>0</v>
      </c>
      <c r="N4" s="41">
        <v>0</v>
      </c>
      <c r="O4" s="217"/>
      <c r="P4" s="40">
        <v>0</v>
      </c>
      <c r="Q4" s="41">
        <v>0</v>
      </c>
      <c r="R4" s="217"/>
      <c r="S4" s="40">
        <v>0</v>
      </c>
      <c r="T4" s="41">
        <v>0</v>
      </c>
      <c r="U4" s="217"/>
      <c r="V4" s="40">
        <v>0</v>
      </c>
      <c r="W4" s="41">
        <v>0</v>
      </c>
      <c r="X4" s="217"/>
      <c r="Y4" s="40">
        <v>0</v>
      </c>
      <c r="Z4" s="41">
        <v>0</v>
      </c>
      <c r="AA4" s="217"/>
      <c r="AB4" s="40">
        <v>0</v>
      </c>
      <c r="AC4" s="41">
        <v>0</v>
      </c>
      <c r="AD4" s="217"/>
      <c r="AE4" s="40">
        <v>0</v>
      </c>
      <c r="AF4" s="41">
        <v>0</v>
      </c>
      <c r="AG4" s="217"/>
      <c r="AH4" s="40">
        <v>0</v>
      </c>
      <c r="AI4" s="41">
        <v>0</v>
      </c>
      <c r="AJ4" s="217"/>
      <c r="AK4" s="40">
        <v>0</v>
      </c>
      <c r="AL4" s="41">
        <v>0</v>
      </c>
      <c r="AM4" s="217"/>
    </row>
    <row r="5" spans="1:42" s="71" customFormat="1" ht="17.149999999999999" customHeight="1" x14ac:dyDescent="0.3">
      <c r="A5" s="505"/>
      <c r="B5" s="83" t="s">
        <v>182</v>
      </c>
      <c r="C5" s="355">
        <f>SUM(C4)</f>
        <v>835.55</v>
      </c>
      <c r="D5" s="356">
        <f>SUM(D4)</f>
        <v>0</v>
      </c>
      <c r="E5" s="356">
        <f>SUM(E4)</f>
        <v>0</v>
      </c>
      <c r="F5" s="218"/>
      <c r="G5" s="79">
        <f>SUM(G4)</f>
        <v>0</v>
      </c>
      <c r="H5" s="79">
        <f>SUM(H4)</f>
        <v>0</v>
      </c>
      <c r="I5" s="222"/>
      <c r="J5" s="79">
        <f>SUM(J4)</f>
        <v>0</v>
      </c>
      <c r="K5" s="79">
        <f>SUM(K4)</f>
        <v>0</v>
      </c>
      <c r="L5" s="218"/>
      <c r="M5" s="79">
        <f>SUM(M4)</f>
        <v>0</v>
      </c>
      <c r="N5" s="79">
        <f>SUM(N4)</f>
        <v>0</v>
      </c>
      <c r="O5" s="218"/>
      <c r="P5" s="79">
        <f>SUM(P4)</f>
        <v>0</v>
      </c>
      <c r="Q5" s="79">
        <f>SUM(Q4)</f>
        <v>0</v>
      </c>
      <c r="R5" s="227"/>
      <c r="S5" s="79">
        <f>SUM(S4)</f>
        <v>0</v>
      </c>
      <c r="T5" s="79">
        <f>SUM(T4)</f>
        <v>0</v>
      </c>
      <c r="U5" s="227"/>
      <c r="V5" s="79">
        <f>SUM(V4)</f>
        <v>0</v>
      </c>
      <c r="W5" s="79">
        <f>SUM(W4)</f>
        <v>0</v>
      </c>
      <c r="X5" s="227"/>
      <c r="Y5" s="79">
        <f>SUM(Y4)</f>
        <v>0</v>
      </c>
      <c r="Z5" s="79">
        <f>SUM(Z4)</f>
        <v>0</v>
      </c>
      <c r="AA5" s="227"/>
      <c r="AB5" s="79">
        <f>SUM(AB4)</f>
        <v>0</v>
      </c>
      <c r="AC5" s="79">
        <f>SUM(AC4)</f>
        <v>0</v>
      </c>
      <c r="AD5" s="227"/>
      <c r="AE5" s="79">
        <f>SUM(AE4)</f>
        <v>0</v>
      </c>
      <c r="AF5" s="79">
        <f>SUM(AF4)</f>
        <v>0</v>
      </c>
      <c r="AG5" s="227"/>
      <c r="AH5" s="79">
        <f>SUM(AH4)</f>
        <v>0</v>
      </c>
      <c r="AI5" s="79">
        <f>SUM(AI4)</f>
        <v>0</v>
      </c>
      <c r="AJ5" s="227"/>
      <c r="AK5" s="79">
        <f>SUM(AK4)</f>
        <v>0</v>
      </c>
      <c r="AL5" s="79">
        <f>SUM(AL4)</f>
        <v>0</v>
      </c>
      <c r="AM5" s="229"/>
    </row>
    <row r="6" spans="1:42" s="69" customFormat="1" ht="17.149999999999999" customHeight="1" x14ac:dyDescent="0.3">
      <c r="A6" s="68"/>
      <c r="B6" s="84"/>
      <c r="C6" s="350"/>
      <c r="D6" s="351"/>
      <c r="E6" s="351"/>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228"/>
    </row>
    <row r="7" spans="1:42" s="71" customFormat="1" ht="17.149999999999999" customHeight="1" x14ac:dyDescent="0.3">
      <c r="A7" s="515" t="s">
        <v>50</v>
      </c>
      <c r="B7" s="82" t="s">
        <v>204</v>
      </c>
      <c r="C7" s="352">
        <f>Gastos!D27</f>
        <v>1100</v>
      </c>
      <c r="D7" s="353">
        <v>0</v>
      </c>
      <c r="E7" s="354">
        <v>0</v>
      </c>
      <c r="F7" s="217"/>
      <c r="G7" s="40">
        <v>0</v>
      </c>
      <c r="H7" s="41">
        <v>0</v>
      </c>
      <c r="I7" s="223"/>
      <c r="J7" s="40">
        <v>0</v>
      </c>
      <c r="K7" s="41">
        <v>0</v>
      </c>
      <c r="L7" s="217"/>
      <c r="M7" s="40">
        <v>0</v>
      </c>
      <c r="N7" s="41">
        <v>0</v>
      </c>
      <c r="O7" s="217"/>
      <c r="P7" s="40">
        <v>0</v>
      </c>
      <c r="Q7" s="41">
        <v>0</v>
      </c>
      <c r="R7" s="223"/>
      <c r="S7" s="40">
        <v>0</v>
      </c>
      <c r="T7" s="41">
        <v>0</v>
      </c>
      <c r="U7" s="223"/>
      <c r="V7" s="40">
        <v>0</v>
      </c>
      <c r="W7" s="41">
        <v>0</v>
      </c>
      <c r="X7" s="223"/>
      <c r="Y7" s="40">
        <v>0</v>
      </c>
      <c r="Z7" s="41">
        <v>0</v>
      </c>
      <c r="AA7" s="223"/>
      <c r="AB7" s="40">
        <v>0</v>
      </c>
      <c r="AC7" s="41">
        <v>0</v>
      </c>
      <c r="AD7" s="223"/>
      <c r="AE7" s="40">
        <v>0</v>
      </c>
      <c r="AF7" s="41">
        <v>0</v>
      </c>
      <c r="AG7" s="223"/>
      <c r="AH7" s="40">
        <v>0</v>
      </c>
      <c r="AI7" s="41">
        <v>0</v>
      </c>
      <c r="AJ7" s="223"/>
      <c r="AK7" s="40">
        <v>0</v>
      </c>
      <c r="AL7" s="41">
        <v>0</v>
      </c>
      <c r="AM7" s="230"/>
    </row>
    <row r="8" spans="1:42" s="71" customFormat="1" ht="17.149999999999999" customHeight="1" x14ac:dyDescent="0.3">
      <c r="A8" s="505"/>
      <c r="B8" s="83" t="s">
        <v>182</v>
      </c>
      <c r="C8" s="355">
        <f>SUM(C7)</f>
        <v>1100</v>
      </c>
      <c r="D8" s="356">
        <f>SUM(D7)</f>
        <v>0</v>
      </c>
      <c r="E8" s="356">
        <f>SUM(E7)</f>
        <v>0</v>
      </c>
      <c r="F8" s="218"/>
      <c r="G8" s="79">
        <f>SUM(G7)</f>
        <v>0</v>
      </c>
      <c r="H8" s="79">
        <f>SUM(H7)</f>
        <v>0</v>
      </c>
      <c r="I8" s="222"/>
      <c r="J8" s="79">
        <f>SUM(J7)</f>
        <v>0</v>
      </c>
      <c r="K8" s="79">
        <f>SUM(K7)</f>
        <v>0</v>
      </c>
      <c r="L8" s="218"/>
      <c r="M8" s="79">
        <f>SUM(M7)</f>
        <v>0</v>
      </c>
      <c r="N8" s="79">
        <f>SUM(N7)</f>
        <v>0</v>
      </c>
      <c r="O8" s="218"/>
      <c r="P8" s="79">
        <f>SUM(P7)</f>
        <v>0</v>
      </c>
      <c r="Q8" s="79">
        <f>SUM(Q7)</f>
        <v>0</v>
      </c>
      <c r="R8" s="227"/>
      <c r="S8" s="79">
        <f>SUM(S7)</f>
        <v>0</v>
      </c>
      <c r="T8" s="79">
        <f>SUM(T7)</f>
        <v>0</v>
      </c>
      <c r="U8" s="227"/>
      <c r="V8" s="79">
        <f>SUM(V7)</f>
        <v>0</v>
      </c>
      <c r="W8" s="79">
        <f>SUM(W7)</f>
        <v>0</v>
      </c>
      <c r="X8" s="227"/>
      <c r="Y8" s="79">
        <f>SUM(Y7)</f>
        <v>0</v>
      </c>
      <c r="Z8" s="79">
        <f>SUM(Z7)</f>
        <v>0</v>
      </c>
      <c r="AA8" s="227"/>
      <c r="AB8" s="79">
        <f>SUM(AB7)</f>
        <v>0</v>
      </c>
      <c r="AC8" s="79">
        <f>SUM(AC7)</f>
        <v>0</v>
      </c>
      <c r="AD8" s="227"/>
      <c r="AE8" s="79">
        <f>SUM(AE7)</f>
        <v>0</v>
      </c>
      <c r="AF8" s="79">
        <f>SUM(AF7)</f>
        <v>0</v>
      </c>
      <c r="AG8" s="227"/>
      <c r="AH8" s="79">
        <f>SUM(AH7)</f>
        <v>0</v>
      </c>
      <c r="AI8" s="79">
        <f>SUM(AI7)</f>
        <v>0</v>
      </c>
      <c r="AJ8" s="227"/>
      <c r="AK8" s="79">
        <f>SUM(AK7)</f>
        <v>0</v>
      </c>
      <c r="AL8" s="79">
        <f>SUM(AL7)</f>
        <v>0</v>
      </c>
      <c r="AM8" s="229"/>
    </row>
    <row r="9" spans="1:42" s="69" customFormat="1" ht="17.149999999999999" customHeight="1" x14ac:dyDescent="0.3">
      <c r="A9" s="68"/>
      <c r="B9" s="84"/>
      <c r="C9" s="350"/>
      <c r="D9" s="351"/>
      <c r="E9" s="351"/>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228"/>
    </row>
    <row r="10" spans="1:42" s="71" customFormat="1" ht="17.149999999999999" customHeight="1" x14ac:dyDescent="0.3">
      <c r="A10" s="515" t="s">
        <v>205</v>
      </c>
      <c r="B10" s="82" t="s">
        <v>56</v>
      </c>
      <c r="C10" s="352">
        <f>Gastos!D35</f>
        <v>0</v>
      </c>
      <c r="D10" s="353">
        <v>0</v>
      </c>
      <c r="E10" s="354">
        <v>0</v>
      </c>
      <c r="F10" s="217"/>
      <c r="G10" s="40">
        <v>0</v>
      </c>
      <c r="H10" s="41">
        <v>0</v>
      </c>
      <c r="I10" s="223"/>
      <c r="J10" s="40">
        <v>0</v>
      </c>
      <c r="K10" s="41">
        <v>0</v>
      </c>
      <c r="L10" s="217"/>
      <c r="M10" s="40">
        <v>0</v>
      </c>
      <c r="N10" s="41">
        <v>0</v>
      </c>
      <c r="O10" s="217"/>
      <c r="P10" s="40">
        <v>0</v>
      </c>
      <c r="Q10" s="41">
        <v>0</v>
      </c>
      <c r="R10" s="223"/>
      <c r="S10" s="40">
        <v>0</v>
      </c>
      <c r="T10" s="41">
        <v>0</v>
      </c>
      <c r="U10" s="223"/>
      <c r="V10" s="40">
        <v>0</v>
      </c>
      <c r="W10" s="41">
        <v>0</v>
      </c>
      <c r="X10" s="223"/>
      <c r="Y10" s="40">
        <v>0</v>
      </c>
      <c r="Z10" s="41">
        <v>0</v>
      </c>
      <c r="AA10" s="223"/>
      <c r="AB10" s="40">
        <v>0</v>
      </c>
      <c r="AC10" s="41">
        <v>0</v>
      </c>
      <c r="AD10" s="223"/>
      <c r="AE10" s="40">
        <v>0</v>
      </c>
      <c r="AF10" s="41">
        <v>0</v>
      </c>
      <c r="AG10" s="223"/>
      <c r="AH10" s="40">
        <v>0</v>
      </c>
      <c r="AI10" s="41">
        <v>0</v>
      </c>
      <c r="AJ10" s="223"/>
      <c r="AK10" s="40">
        <v>0</v>
      </c>
      <c r="AL10" s="41">
        <v>0</v>
      </c>
      <c r="AM10" s="230"/>
    </row>
    <row r="11" spans="1:42" s="71" customFormat="1" ht="17.149999999999999" customHeight="1" x14ac:dyDescent="0.3">
      <c r="A11" s="505"/>
      <c r="B11" s="83" t="s">
        <v>182</v>
      </c>
      <c r="C11" s="355">
        <f>SUM(C10)</f>
        <v>0</v>
      </c>
      <c r="D11" s="356">
        <f>SUM(D10)</f>
        <v>0</v>
      </c>
      <c r="E11" s="356">
        <f>SUM(E10)</f>
        <v>0</v>
      </c>
      <c r="F11" s="218"/>
      <c r="G11" s="79">
        <f>SUM(G10)</f>
        <v>0</v>
      </c>
      <c r="H11" s="79">
        <f>SUM(H10)</f>
        <v>0</v>
      </c>
      <c r="I11" s="222"/>
      <c r="J11" s="79">
        <f>SUM(J10)</f>
        <v>0</v>
      </c>
      <c r="K11" s="79">
        <f>SUM(K10)</f>
        <v>0</v>
      </c>
      <c r="L11" s="218"/>
      <c r="M11" s="79">
        <f>SUM(M10)</f>
        <v>0</v>
      </c>
      <c r="N11" s="79">
        <f>SUM(N10)</f>
        <v>0</v>
      </c>
      <c r="O11" s="218"/>
      <c r="P11" s="79">
        <f>SUM(P10)</f>
        <v>0</v>
      </c>
      <c r="Q11" s="79">
        <f>SUM(Q10)</f>
        <v>0</v>
      </c>
      <c r="R11" s="227"/>
      <c r="S11" s="79">
        <f>SUM(S10)</f>
        <v>0</v>
      </c>
      <c r="T11" s="79">
        <f>SUM(T10)</f>
        <v>0</v>
      </c>
      <c r="U11" s="227"/>
      <c r="V11" s="79">
        <f>SUM(V10)</f>
        <v>0</v>
      </c>
      <c r="W11" s="79">
        <f>SUM(W10)</f>
        <v>0</v>
      </c>
      <c r="X11" s="227"/>
      <c r="Y11" s="79">
        <f>SUM(Y10)</f>
        <v>0</v>
      </c>
      <c r="Z11" s="79">
        <f>SUM(Z10)</f>
        <v>0</v>
      </c>
      <c r="AA11" s="227"/>
      <c r="AB11" s="79">
        <f>SUM(AB10)</f>
        <v>0</v>
      </c>
      <c r="AC11" s="79">
        <f>SUM(AC10)</f>
        <v>0</v>
      </c>
      <c r="AD11" s="227"/>
      <c r="AE11" s="79">
        <f>SUM(AE10)</f>
        <v>0</v>
      </c>
      <c r="AF11" s="79">
        <f>SUM(AF10)</f>
        <v>0</v>
      </c>
      <c r="AG11" s="227"/>
      <c r="AH11" s="79">
        <f>SUM(AH10)</f>
        <v>0</v>
      </c>
      <c r="AI11" s="79">
        <f>SUM(AI10)</f>
        <v>0</v>
      </c>
      <c r="AJ11" s="227"/>
      <c r="AK11" s="79">
        <f>SUM(AK10)</f>
        <v>0</v>
      </c>
      <c r="AL11" s="79">
        <f>SUM(AL10)</f>
        <v>0</v>
      </c>
      <c r="AM11" s="229"/>
    </row>
    <row r="12" spans="1:42" s="71" customFormat="1" ht="17.149999999999999" customHeight="1" x14ac:dyDescent="0.3">
      <c r="A12" s="68"/>
      <c r="B12" s="85"/>
      <c r="C12" s="357"/>
      <c r="D12" s="358"/>
      <c r="E12" s="358"/>
      <c r="F12" s="72"/>
      <c r="G12" s="72"/>
      <c r="H12" s="72"/>
      <c r="I12" s="70"/>
      <c r="J12" s="72"/>
      <c r="K12" s="72"/>
      <c r="L12" s="72"/>
      <c r="M12" s="72"/>
      <c r="N12" s="72"/>
      <c r="O12" s="72"/>
      <c r="P12" s="72"/>
      <c r="Q12" s="72"/>
      <c r="R12" s="73"/>
      <c r="S12" s="72"/>
      <c r="T12" s="72"/>
      <c r="U12" s="73"/>
      <c r="V12" s="72"/>
      <c r="W12" s="72"/>
      <c r="X12" s="73"/>
      <c r="Y12" s="72"/>
      <c r="Z12" s="72"/>
      <c r="AA12" s="73"/>
      <c r="AB12" s="72"/>
      <c r="AC12" s="72"/>
      <c r="AD12" s="73"/>
      <c r="AE12" s="72"/>
      <c r="AF12" s="72"/>
      <c r="AG12" s="73"/>
      <c r="AH12" s="72"/>
      <c r="AI12" s="72"/>
      <c r="AJ12" s="73"/>
      <c r="AK12" s="72"/>
      <c r="AL12" s="72"/>
      <c r="AM12" s="229"/>
    </row>
    <row r="13" spans="1:42" ht="17.149999999999999" customHeight="1" x14ac:dyDescent="0.3">
      <c r="A13" s="508" t="s">
        <v>57</v>
      </c>
      <c r="B13" s="82" t="s">
        <v>206</v>
      </c>
      <c r="C13" s="352">
        <f>Gastos!D47</f>
        <v>0</v>
      </c>
      <c r="D13" s="359">
        <v>0</v>
      </c>
      <c r="E13" s="360">
        <v>0</v>
      </c>
      <c r="F13" s="219"/>
      <c r="G13" s="42">
        <v>0</v>
      </c>
      <c r="H13" s="43">
        <v>0</v>
      </c>
      <c r="I13" s="224"/>
      <c r="J13" s="42">
        <v>0</v>
      </c>
      <c r="K13" s="43">
        <v>0</v>
      </c>
      <c r="L13" s="219"/>
      <c r="M13" s="42">
        <v>0</v>
      </c>
      <c r="N13" s="43">
        <v>0</v>
      </c>
      <c r="O13" s="219"/>
      <c r="P13" s="42">
        <v>0</v>
      </c>
      <c r="Q13" s="43">
        <v>0</v>
      </c>
      <c r="R13" s="224"/>
      <c r="S13" s="42">
        <v>0</v>
      </c>
      <c r="T13" s="43">
        <v>0</v>
      </c>
      <c r="U13" s="224"/>
      <c r="V13" s="42">
        <v>0</v>
      </c>
      <c r="W13" s="43">
        <v>0</v>
      </c>
      <c r="X13" s="224"/>
      <c r="Y13" s="42">
        <v>0</v>
      </c>
      <c r="Z13" s="43">
        <v>0</v>
      </c>
      <c r="AA13" s="224"/>
      <c r="AB13" s="42">
        <v>0</v>
      </c>
      <c r="AC13" s="43">
        <v>0</v>
      </c>
      <c r="AD13" s="224"/>
      <c r="AE13" s="42">
        <v>0</v>
      </c>
      <c r="AF13" s="43">
        <v>0</v>
      </c>
      <c r="AG13" s="224"/>
      <c r="AH13" s="42">
        <v>0</v>
      </c>
      <c r="AI13" s="43">
        <v>0</v>
      </c>
      <c r="AJ13" s="224"/>
      <c r="AK13" s="42">
        <v>0</v>
      </c>
      <c r="AL13" s="43">
        <v>0</v>
      </c>
      <c r="AM13" s="231"/>
    </row>
    <row r="14" spans="1:42" ht="17.149999999999999" customHeight="1" x14ac:dyDescent="0.3">
      <c r="A14" s="509"/>
      <c r="B14" s="39" t="s">
        <v>207</v>
      </c>
      <c r="C14" s="361">
        <f>Gastos!D48</f>
        <v>0</v>
      </c>
      <c r="D14" s="362">
        <v>0</v>
      </c>
      <c r="E14" s="363">
        <v>0</v>
      </c>
      <c r="F14" s="219"/>
      <c r="G14" s="44">
        <v>0</v>
      </c>
      <c r="H14" s="45">
        <v>0</v>
      </c>
      <c r="I14" s="224"/>
      <c r="J14" s="44">
        <v>0</v>
      </c>
      <c r="K14" s="45">
        <v>0</v>
      </c>
      <c r="L14" s="219"/>
      <c r="M14" s="44">
        <v>0</v>
      </c>
      <c r="N14" s="45">
        <v>0</v>
      </c>
      <c r="O14" s="219"/>
      <c r="P14" s="44">
        <v>0</v>
      </c>
      <c r="Q14" s="45">
        <v>0</v>
      </c>
      <c r="R14" s="224"/>
      <c r="S14" s="44">
        <v>0</v>
      </c>
      <c r="T14" s="45">
        <v>0</v>
      </c>
      <c r="U14" s="224"/>
      <c r="V14" s="44">
        <v>0</v>
      </c>
      <c r="W14" s="45">
        <v>0</v>
      </c>
      <c r="X14" s="224"/>
      <c r="Y14" s="44">
        <v>0</v>
      </c>
      <c r="Z14" s="45">
        <v>0</v>
      </c>
      <c r="AA14" s="224"/>
      <c r="AB14" s="44">
        <v>0</v>
      </c>
      <c r="AC14" s="45">
        <v>0</v>
      </c>
      <c r="AD14" s="224"/>
      <c r="AE14" s="44">
        <v>0</v>
      </c>
      <c r="AF14" s="45">
        <v>0</v>
      </c>
      <c r="AG14" s="224"/>
      <c r="AH14" s="44">
        <v>0</v>
      </c>
      <c r="AI14" s="45">
        <v>0</v>
      </c>
      <c r="AJ14" s="224"/>
      <c r="AK14" s="44">
        <v>0</v>
      </c>
      <c r="AL14" s="45">
        <v>0</v>
      </c>
      <c r="AM14" s="231"/>
    </row>
    <row r="15" spans="1:42" ht="17.149999999999999" customHeight="1" x14ac:dyDescent="0.3">
      <c r="A15" s="509"/>
      <c r="B15" s="39" t="s">
        <v>208</v>
      </c>
      <c r="C15" s="364">
        <f>Gastos!D49</f>
        <v>0</v>
      </c>
      <c r="D15" s="362">
        <v>0</v>
      </c>
      <c r="E15" s="363">
        <v>0</v>
      </c>
      <c r="F15" s="219"/>
      <c r="G15" s="44">
        <v>0</v>
      </c>
      <c r="H15" s="45">
        <v>0</v>
      </c>
      <c r="I15" s="224"/>
      <c r="J15" s="44">
        <v>0</v>
      </c>
      <c r="K15" s="45">
        <v>0</v>
      </c>
      <c r="L15" s="219"/>
      <c r="M15" s="44">
        <v>0</v>
      </c>
      <c r="N15" s="45">
        <v>0</v>
      </c>
      <c r="O15" s="219"/>
      <c r="P15" s="44">
        <v>0</v>
      </c>
      <c r="Q15" s="45">
        <v>0</v>
      </c>
      <c r="R15" s="224"/>
      <c r="S15" s="44">
        <v>0</v>
      </c>
      <c r="T15" s="45">
        <v>0</v>
      </c>
      <c r="U15" s="224"/>
      <c r="V15" s="44">
        <v>0</v>
      </c>
      <c r="W15" s="45">
        <v>0</v>
      </c>
      <c r="X15" s="224"/>
      <c r="Y15" s="44">
        <v>0</v>
      </c>
      <c r="Z15" s="45">
        <v>0</v>
      </c>
      <c r="AA15" s="224"/>
      <c r="AB15" s="44">
        <v>0</v>
      </c>
      <c r="AC15" s="45">
        <v>0</v>
      </c>
      <c r="AD15" s="224"/>
      <c r="AE15" s="44">
        <v>0</v>
      </c>
      <c r="AF15" s="45">
        <v>0</v>
      </c>
      <c r="AG15" s="224"/>
      <c r="AH15" s="44">
        <v>0</v>
      </c>
      <c r="AI15" s="45">
        <v>0</v>
      </c>
      <c r="AJ15" s="224"/>
      <c r="AK15" s="44">
        <v>0</v>
      </c>
      <c r="AL15" s="45">
        <v>0</v>
      </c>
      <c r="AM15" s="231"/>
    </row>
    <row r="16" spans="1:42" ht="17.149999999999999" customHeight="1" x14ac:dyDescent="0.3">
      <c r="A16" s="509"/>
      <c r="B16" s="39" t="s">
        <v>209</v>
      </c>
      <c r="C16" s="364">
        <f>Gastos!D17</f>
        <v>410.55</v>
      </c>
      <c r="D16" s="362">
        <v>0</v>
      </c>
      <c r="E16" s="363">
        <v>0</v>
      </c>
      <c r="F16" s="219"/>
      <c r="G16" s="44">
        <v>0</v>
      </c>
      <c r="H16" s="45">
        <v>0</v>
      </c>
      <c r="I16" s="224"/>
      <c r="J16" s="44">
        <v>0</v>
      </c>
      <c r="K16" s="45">
        <v>0</v>
      </c>
      <c r="L16" s="219"/>
      <c r="M16" s="44">
        <v>0</v>
      </c>
      <c r="N16" s="45">
        <v>0</v>
      </c>
      <c r="O16" s="219"/>
      <c r="P16" s="44">
        <v>0</v>
      </c>
      <c r="Q16" s="45">
        <v>0</v>
      </c>
      <c r="R16" s="224"/>
      <c r="S16" s="44">
        <v>0</v>
      </c>
      <c r="T16" s="45">
        <v>0</v>
      </c>
      <c r="U16" s="224"/>
      <c r="V16" s="44">
        <v>0</v>
      </c>
      <c r="W16" s="45">
        <v>0</v>
      </c>
      <c r="X16" s="224"/>
      <c r="Y16" s="44">
        <v>0</v>
      </c>
      <c r="Z16" s="45">
        <v>0</v>
      </c>
      <c r="AA16" s="224"/>
      <c r="AB16" s="44">
        <v>0</v>
      </c>
      <c r="AC16" s="45">
        <v>0</v>
      </c>
      <c r="AD16" s="224"/>
      <c r="AE16" s="44">
        <v>0</v>
      </c>
      <c r="AF16" s="45">
        <v>0</v>
      </c>
      <c r="AG16" s="224"/>
      <c r="AH16" s="44">
        <v>0</v>
      </c>
      <c r="AI16" s="45">
        <v>0</v>
      </c>
      <c r="AJ16" s="224"/>
      <c r="AK16" s="44">
        <v>0</v>
      </c>
      <c r="AL16" s="45">
        <v>0</v>
      </c>
      <c r="AM16" s="231"/>
    </row>
    <row r="17" spans="1:41" ht="17.149999999999999" customHeight="1" x14ac:dyDescent="0.3">
      <c r="A17" s="509"/>
      <c r="B17" s="39" t="s">
        <v>210</v>
      </c>
      <c r="C17" s="364">
        <f>Gastos!D51</f>
        <v>0</v>
      </c>
      <c r="D17" s="353">
        <v>0</v>
      </c>
      <c r="E17" s="354">
        <v>0</v>
      </c>
      <c r="F17" s="219"/>
      <c r="G17" s="40">
        <v>0</v>
      </c>
      <c r="H17" s="41">
        <v>0</v>
      </c>
      <c r="I17" s="224"/>
      <c r="J17" s="40">
        <v>0</v>
      </c>
      <c r="K17" s="41">
        <v>0</v>
      </c>
      <c r="L17" s="219"/>
      <c r="M17" s="40">
        <v>0</v>
      </c>
      <c r="N17" s="41">
        <v>0</v>
      </c>
      <c r="O17" s="219"/>
      <c r="P17" s="40">
        <v>0</v>
      </c>
      <c r="Q17" s="41">
        <v>0</v>
      </c>
      <c r="R17" s="224"/>
      <c r="S17" s="40">
        <v>0</v>
      </c>
      <c r="T17" s="41">
        <v>0</v>
      </c>
      <c r="U17" s="224"/>
      <c r="V17" s="40">
        <v>0</v>
      </c>
      <c r="W17" s="41">
        <v>0</v>
      </c>
      <c r="X17" s="224"/>
      <c r="Y17" s="40">
        <v>0</v>
      </c>
      <c r="Z17" s="41">
        <v>0</v>
      </c>
      <c r="AA17" s="224"/>
      <c r="AB17" s="40">
        <v>0</v>
      </c>
      <c r="AC17" s="41">
        <v>0</v>
      </c>
      <c r="AD17" s="224"/>
      <c r="AE17" s="40">
        <v>0</v>
      </c>
      <c r="AF17" s="41">
        <v>0</v>
      </c>
      <c r="AG17" s="224"/>
      <c r="AH17" s="40">
        <v>0</v>
      </c>
      <c r="AI17" s="41">
        <v>0</v>
      </c>
      <c r="AJ17" s="224"/>
      <c r="AK17" s="40">
        <v>0</v>
      </c>
      <c r="AL17" s="41">
        <v>0</v>
      </c>
      <c r="AM17" s="231"/>
    </row>
    <row r="18" spans="1:41" s="71" customFormat="1" ht="17.149999999999999" customHeight="1" x14ac:dyDescent="0.3">
      <c r="A18" s="509"/>
      <c r="B18" s="83" t="s">
        <v>182</v>
      </c>
      <c r="C18" s="355">
        <f>SUM(C13:C17)</f>
        <v>410.55</v>
      </c>
      <c r="D18" s="356">
        <f>SUM(D13:D17)</f>
        <v>0</v>
      </c>
      <c r="E18" s="356">
        <f>SUM(E13:E17)</f>
        <v>0</v>
      </c>
      <c r="F18" s="218"/>
      <c r="G18" s="79">
        <f>SUM(G13:G17)</f>
        <v>0</v>
      </c>
      <c r="H18" s="79">
        <f>SUM(H13:H17)</f>
        <v>0</v>
      </c>
      <c r="I18" s="222"/>
      <c r="J18" s="79">
        <f>SUM(J13:J17)</f>
        <v>0</v>
      </c>
      <c r="K18" s="79">
        <f>SUM(K13:K17)</f>
        <v>0</v>
      </c>
      <c r="L18" s="218"/>
      <c r="M18" s="79">
        <f>SUM(M13:M17)</f>
        <v>0</v>
      </c>
      <c r="N18" s="79">
        <f>SUM(N13:N17)</f>
        <v>0</v>
      </c>
      <c r="O18" s="218"/>
      <c r="P18" s="79">
        <f>SUM(P13:P17)</f>
        <v>0</v>
      </c>
      <c r="Q18" s="79">
        <f>SUM(Q13:Q17)</f>
        <v>0</v>
      </c>
      <c r="R18" s="227"/>
      <c r="S18" s="79">
        <f>SUM(S13:S17)</f>
        <v>0</v>
      </c>
      <c r="T18" s="79">
        <f>SUM(T13:T17)</f>
        <v>0</v>
      </c>
      <c r="U18" s="227"/>
      <c r="V18" s="79">
        <f>SUM(V13:V17)</f>
        <v>0</v>
      </c>
      <c r="W18" s="79">
        <f>SUM(W13:W17)</f>
        <v>0</v>
      </c>
      <c r="X18" s="227"/>
      <c r="Y18" s="79">
        <f>SUM(Y13:Y17)</f>
        <v>0</v>
      </c>
      <c r="Z18" s="79">
        <f>SUM(Z13:Z17)</f>
        <v>0</v>
      </c>
      <c r="AA18" s="227"/>
      <c r="AB18" s="79">
        <f>SUM(AB13:AB17)</f>
        <v>0</v>
      </c>
      <c r="AC18" s="79">
        <f>SUM(AC13:AC17)</f>
        <v>0</v>
      </c>
      <c r="AD18" s="227"/>
      <c r="AE18" s="79">
        <f>SUM(AE13:AE17)</f>
        <v>0</v>
      </c>
      <c r="AF18" s="79">
        <f>SUM(AF13:AF17)</f>
        <v>0</v>
      </c>
      <c r="AG18" s="227"/>
      <c r="AH18" s="79">
        <f>SUM(AH13:AH17)</f>
        <v>0</v>
      </c>
      <c r="AI18" s="79">
        <f>SUM(AI13:AI17)</f>
        <v>0</v>
      </c>
      <c r="AJ18" s="227"/>
      <c r="AK18" s="79">
        <f>SUM(AK13:AK17)</f>
        <v>0</v>
      </c>
      <c r="AL18" s="79">
        <f>SUM(AL13:AL17)</f>
        <v>0</v>
      </c>
      <c r="AM18" s="229"/>
    </row>
    <row r="19" spans="1:41" ht="17.149999999999999" customHeight="1" x14ac:dyDescent="0.3">
      <c r="B19" s="86"/>
      <c r="S19" s="74"/>
      <c r="T19" s="74"/>
      <c r="V19" s="74"/>
      <c r="W19" s="74"/>
      <c r="Y19" s="74"/>
      <c r="Z19" s="74"/>
      <c r="AB19" s="74"/>
      <c r="AC19" s="74"/>
      <c r="AE19" s="74"/>
      <c r="AF19" s="74"/>
      <c r="AH19" s="74"/>
      <c r="AI19" s="74"/>
      <c r="AK19" s="74"/>
      <c r="AL19" s="74"/>
    </row>
    <row r="20" spans="1:41" ht="17.149999999999999" customHeight="1" x14ac:dyDescent="0.3">
      <c r="A20" s="508" t="s">
        <v>59</v>
      </c>
      <c r="B20" s="82" t="s">
        <v>211</v>
      </c>
      <c r="C20" s="352">
        <f>Gastos!D55</f>
        <v>0</v>
      </c>
      <c r="D20" s="359">
        <v>0</v>
      </c>
      <c r="E20" s="360">
        <v>0</v>
      </c>
      <c r="F20" s="219"/>
      <c r="G20" s="42">
        <v>0</v>
      </c>
      <c r="H20" s="43">
        <v>0</v>
      </c>
      <c r="I20" s="224"/>
      <c r="J20" s="42">
        <v>0</v>
      </c>
      <c r="K20" s="43">
        <v>0</v>
      </c>
      <c r="L20" s="219"/>
      <c r="M20" s="42">
        <v>0</v>
      </c>
      <c r="N20" s="43">
        <v>0</v>
      </c>
      <c r="O20" s="219"/>
      <c r="P20" s="42">
        <v>0</v>
      </c>
      <c r="Q20" s="43">
        <v>0</v>
      </c>
      <c r="R20" s="224"/>
      <c r="S20" s="42">
        <v>0</v>
      </c>
      <c r="T20" s="43">
        <v>0</v>
      </c>
      <c r="U20" s="224"/>
      <c r="V20" s="42">
        <v>0</v>
      </c>
      <c r="W20" s="43">
        <v>0</v>
      </c>
      <c r="X20" s="224"/>
      <c r="Y20" s="42">
        <v>0</v>
      </c>
      <c r="Z20" s="43">
        <v>0</v>
      </c>
      <c r="AA20" s="224"/>
      <c r="AB20" s="42">
        <v>0</v>
      </c>
      <c r="AC20" s="43">
        <v>0</v>
      </c>
      <c r="AD20" s="224"/>
      <c r="AE20" s="42">
        <v>0</v>
      </c>
      <c r="AF20" s="43">
        <v>0</v>
      </c>
      <c r="AG20" s="224"/>
      <c r="AH20" s="42">
        <v>0</v>
      </c>
      <c r="AI20" s="43">
        <v>0</v>
      </c>
      <c r="AJ20" s="224"/>
      <c r="AK20" s="42">
        <v>0</v>
      </c>
      <c r="AL20" s="43">
        <v>0</v>
      </c>
      <c r="AM20" s="231"/>
    </row>
    <row r="21" spans="1:41" ht="17.149999999999999" customHeight="1" x14ac:dyDescent="0.3">
      <c r="A21" s="509"/>
      <c r="B21" s="39" t="s">
        <v>212</v>
      </c>
      <c r="C21" s="361">
        <f>Gastos!D56</f>
        <v>0</v>
      </c>
      <c r="D21" s="362">
        <v>0</v>
      </c>
      <c r="E21" s="363">
        <v>0</v>
      </c>
      <c r="F21" s="219"/>
      <c r="G21" s="44">
        <v>0</v>
      </c>
      <c r="H21" s="45">
        <v>0</v>
      </c>
      <c r="I21" s="224"/>
      <c r="J21" s="44">
        <v>0</v>
      </c>
      <c r="K21" s="45">
        <v>0</v>
      </c>
      <c r="L21" s="219"/>
      <c r="M21" s="44">
        <v>0</v>
      </c>
      <c r="N21" s="45">
        <v>0</v>
      </c>
      <c r="O21" s="219"/>
      <c r="P21" s="44">
        <v>0</v>
      </c>
      <c r="Q21" s="45">
        <v>0</v>
      </c>
      <c r="R21" s="224"/>
      <c r="S21" s="44">
        <v>0</v>
      </c>
      <c r="T21" s="45">
        <v>0</v>
      </c>
      <c r="U21" s="224"/>
      <c r="V21" s="44">
        <v>0</v>
      </c>
      <c r="W21" s="45">
        <v>0</v>
      </c>
      <c r="X21" s="224"/>
      <c r="Y21" s="44">
        <v>0</v>
      </c>
      <c r="Z21" s="45">
        <v>0</v>
      </c>
      <c r="AA21" s="224"/>
      <c r="AB21" s="44">
        <v>0</v>
      </c>
      <c r="AC21" s="45">
        <v>0</v>
      </c>
      <c r="AD21" s="224"/>
      <c r="AE21" s="44">
        <v>0</v>
      </c>
      <c r="AF21" s="45">
        <v>0</v>
      </c>
      <c r="AG21" s="224"/>
      <c r="AH21" s="44">
        <v>0</v>
      </c>
      <c r="AI21" s="45">
        <v>0</v>
      </c>
      <c r="AJ21" s="224"/>
      <c r="AK21" s="44">
        <v>0</v>
      </c>
      <c r="AL21" s="45">
        <v>0</v>
      </c>
      <c r="AM21" s="231"/>
    </row>
    <row r="22" spans="1:41" ht="17.149999999999999" customHeight="1" x14ac:dyDescent="0.3">
      <c r="A22" s="509"/>
      <c r="B22" s="39" t="s">
        <v>213</v>
      </c>
      <c r="C22" s="364">
        <f>Gastos!D57</f>
        <v>0</v>
      </c>
      <c r="D22" s="362">
        <v>0</v>
      </c>
      <c r="E22" s="363">
        <v>0</v>
      </c>
      <c r="F22" s="219"/>
      <c r="G22" s="44">
        <v>0</v>
      </c>
      <c r="H22" s="45">
        <v>0</v>
      </c>
      <c r="I22" s="224"/>
      <c r="J22" s="44">
        <v>0</v>
      </c>
      <c r="K22" s="45">
        <v>0</v>
      </c>
      <c r="L22" s="219"/>
      <c r="M22" s="44">
        <v>0</v>
      </c>
      <c r="N22" s="45">
        <v>0</v>
      </c>
      <c r="O22" s="219"/>
      <c r="P22" s="44">
        <v>0</v>
      </c>
      <c r="Q22" s="45">
        <v>0</v>
      </c>
      <c r="R22" s="224"/>
      <c r="S22" s="44">
        <v>0</v>
      </c>
      <c r="T22" s="45">
        <v>0</v>
      </c>
      <c r="U22" s="224"/>
      <c r="V22" s="44">
        <v>0</v>
      </c>
      <c r="W22" s="45">
        <v>0</v>
      </c>
      <c r="X22" s="224"/>
      <c r="Y22" s="44">
        <v>0</v>
      </c>
      <c r="Z22" s="45">
        <v>0</v>
      </c>
      <c r="AA22" s="224"/>
      <c r="AB22" s="44">
        <v>0</v>
      </c>
      <c r="AC22" s="45">
        <v>0</v>
      </c>
      <c r="AD22" s="224"/>
      <c r="AE22" s="44">
        <v>0</v>
      </c>
      <c r="AF22" s="45">
        <v>0</v>
      </c>
      <c r="AG22" s="224"/>
      <c r="AH22" s="44">
        <v>0</v>
      </c>
      <c r="AI22" s="45">
        <v>0</v>
      </c>
      <c r="AJ22" s="224"/>
      <c r="AK22" s="44">
        <v>0</v>
      </c>
      <c r="AL22" s="45">
        <v>0</v>
      </c>
      <c r="AM22" s="231"/>
    </row>
    <row r="23" spans="1:41" ht="17.149999999999999" customHeight="1" x14ac:dyDescent="0.3">
      <c r="A23" s="509"/>
      <c r="B23" s="39" t="s">
        <v>214</v>
      </c>
      <c r="C23" s="364">
        <f>Gastos!D58</f>
        <v>0</v>
      </c>
      <c r="D23" s="362">
        <v>0</v>
      </c>
      <c r="E23" s="363">
        <v>0</v>
      </c>
      <c r="F23" s="219"/>
      <c r="G23" s="44">
        <v>0</v>
      </c>
      <c r="H23" s="45">
        <v>0</v>
      </c>
      <c r="I23" s="224"/>
      <c r="J23" s="44">
        <v>0</v>
      </c>
      <c r="K23" s="45">
        <v>0</v>
      </c>
      <c r="L23" s="219"/>
      <c r="M23" s="44">
        <v>0</v>
      </c>
      <c r="N23" s="45">
        <v>0</v>
      </c>
      <c r="O23" s="219"/>
      <c r="P23" s="44">
        <v>0</v>
      </c>
      <c r="Q23" s="45">
        <v>0</v>
      </c>
      <c r="R23" s="224"/>
      <c r="S23" s="44">
        <v>0</v>
      </c>
      <c r="T23" s="45">
        <v>0</v>
      </c>
      <c r="U23" s="224"/>
      <c r="V23" s="44">
        <v>0</v>
      </c>
      <c r="W23" s="45">
        <v>0</v>
      </c>
      <c r="X23" s="224"/>
      <c r="Y23" s="44">
        <v>0</v>
      </c>
      <c r="Z23" s="45">
        <v>0</v>
      </c>
      <c r="AA23" s="224"/>
      <c r="AB23" s="44">
        <v>0</v>
      </c>
      <c r="AC23" s="45">
        <v>0</v>
      </c>
      <c r="AD23" s="224"/>
      <c r="AE23" s="44">
        <v>0</v>
      </c>
      <c r="AF23" s="45">
        <v>0</v>
      </c>
      <c r="AG23" s="224"/>
      <c r="AH23" s="44">
        <v>0</v>
      </c>
      <c r="AI23" s="45">
        <v>0</v>
      </c>
      <c r="AJ23" s="224"/>
      <c r="AK23" s="44">
        <v>0</v>
      </c>
      <c r="AL23" s="45">
        <v>0</v>
      </c>
      <c r="AM23" s="231"/>
      <c r="AO23" s="76"/>
    </row>
    <row r="24" spans="1:41" ht="17.149999999999999" customHeight="1" x14ac:dyDescent="0.3">
      <c r="A24" s="509"/>
      <c r="B24" s="39" t="s">
        <v>64</v>
      </c>
      <c r="C24" s="364">
        <f>Gastos!D59</f>
        <v>0</v>
      </c>
      <c r="D24" s="362">
        <v>0</v>
      </c>
      <c r="E24" s="363">
        <v>0</v>
      </c>
      <c r="F24" s="219"/>
      <c r="G24" s="44">
        <v>0</v>
      </c>
      <c r="H24" s="45">
        <v>0</v>
      </c>
      <c r="I24" s="224"/>
      <c r="J24" s="44">
        <v>0</v>
      </c>
      <c r="K24" s="45">
        <v>0</v>
      </c>
      <c r="L24" s="219"/>
      <c r="M24" s="44">
        <v>0</v>
      </c>
      <c r="N24" s="45">
        <v>0</v>
      </c>
      <c r="O24" s="219"/>
      <c r="P24" s="44">
        <v>0</v>
      </c>
      <c r="Q24" s="45">
        <v>0</v>
      </c>
      <c r="R24" s="224"/>
      <c r="S24" s="44">
        <v>0</v>
      </c>
      <c r="T24" s="45">
        <v>0</v>
      </c>
      <c r="U24" s="224"/>
      <c r="V24" s="44">
        <v>0</v>
      </c>
      <c r="W24" s="45">
        <v>0</v>
      </c>
      <c r="X24" s="224"/>
      <c r="Y24" s="44">
        <v>0</v>
      </c>
      <c r="Z24" s="45">
        <v>0</v>
      </c>
      <c r="AA24" s="224"/>
      <c r="AB24" s="44">
        <v>0</v>
      </c>
      <c r="AC24" s="45">
        <v>0</v>
      </c>
      <c r="AD24" s="224"/>
      <c r="AE24" s="44">
        <v>0</v>
      </c>
      <c r="AF24" s="45">
        <v>0</v>
      </c>
      <c r="AG24" s="224"/>
      <c r="AH24" s="44">
        <v>0</v>
      </c>
      <c r="AI24" s="45">
        <v>0</v>
      </c>
      <c r="AJ24" s="224"/>
      <c r="AK24" s="44">
        <v>0</v>
      </c>
      <c r="AL24" s="45">
        <v>0</v>
      </c>
      <c r="AM24" s="231"/>
    </row>
    <row r="25" spans="1:41" ht="17.149999999999999" customHeight="1" x14ac:dyDescent="0.3">
      <c r="A25" s="509"/>
      <c r="B25" s="39" t="s">
        <v>61</v>
      </c>
      <c r="C25" s="364">
        <f>Gastos!D60</f>
        <v>0</v>
      </c>
      <c r="D25" s="362">
        <v>0</v>
      </c>
      <c r="E25" s="363">
        <v>0</v>
      </c>
      <c r="F25" s="219"/>
      <c r="G25" s="44">
        <v>0</v>
      </c>
      <c r="H25" s="45">
        <v>0</v>
      </c>
      <c r="I25" s="224"/>
      <c r="J25" s="44">
        <v>0</v>
      </c>
      <c r="K25" s="45">
        <v>0</v>
      </c>
      <c r="L25" s="219"/>
      <c r="M25" s="44">
        <v>0</v>
      </c>
      <c r="N25" s="45">
        <v>0</v>
      </c>
      <c r="O25" s="219"/>
      <c r="P25" s="44">
        <v>0</v>
      </c>
      <c r="Q25" s="45">
        <v>0</v>
      </c>
      <c r="R25" s="224"/>
      <c r="S25" s="44">
        <v>0</v>
      </c>
      <c r="T25" s="45">
        <v>0</v>
      </c>
      <c r="U25" s="224"/>
      <c r="V25" s="44">
        <v>0</v>
      </c>
      <c r="W25" s="45">
        <v>0</v>
      </c>
      <c r="X25" s="224"/>
      <c r="Y25" s="44">
        <v>0</v>
      </c>
      <c r="Z25" s="45">
        <v>0</v>
      </c>
      <c r="AA25" s="224"/>
      <c r="AB25" s="44">
        <v>0</v>
      </c>
      <c r="AC25" s="45">
        <v>0</v>
      </c>
      <c r="AD25" s="224"/>
      <c r="AE25" s="44">
        <v>0</v>
      </c>
      <c r="AF25" s="45">
        <v>0</v>
      </c>
      <c r="AG25" s="224"/>
      <c r="AH25" s="44">
        <v>0</v>
      </c>
      <c r="AI25" s="45">
        <v>0</v>
      </c>
      <c r="AJ25" s="224"/>
      <c r="AK25" s="44">
        <v>0</v>
      </c>
      <c r="AL25" s="45">
        <v>0</v>
      </c>
      <c r="AM25" s="231"/>
    </row>
    <row r="26" spans="1:41" ht="17.149999999999999" customHeight="1" x14ac:dyDescent="0.3">
      <c r="A26" s="509"/>
      <c r="B26" s="39" t="s">
        <v>62</v>
      </c>
      <c r="C26" s="364">
        <f>Gastos!D61</f>
        <v>0</v>
      </c>
      <c r="D26" s="362">
        <v>0</v>
      </c>
      <c r="E26" s="363">
        <v>0</v>
      </c>
      <c r="F26" s="219"/>
      <c r="G26" s="44">
        <v>0</v>
      </c>
      <c r="H26" s="45">
        <v>0</v>
      </c>
      <c r="I26" s="224"/>
      <c r="J26" s="44">
        <v>0</v>
      </c>
      <c r="K26" s="45">
        <v>0</v>
      </c>
      <c r="L26" s="219"/>
      <c r="M26" s="44">
        <v>0</v>
      </c>
      <c r="N26" s="45">
        <v>0</v>
      </c>
      <c r="O26" s="219"/>
      <c r="P26" s="44">
        <v>0</v>
      </c>
      <c r="Q26" s="45">
        <v>0</v>
      </c>
      <c r="R26" s="224"/>
      <c r="S26" s="44">
        <v>0</v>
      </c>
      <c r="T26" s="45">
        <v>0</v>
      </c>
      <c r="U26" s="224"/>
      <c r="V26" s="44">
        <v>0</v>
      </c>
      <c r="W26" s="45">
        <v>0</v>
      </c>
      <c r="X26" s="224"/>
      <c r="Y26" s="44">
        <v>0</v>
      </c>
      <c r="Z26" s="45">
        <v>0</v>
      </c>
      <c r="AA26" s="224"/>
      <c r="AB26" s="44">
        <v>0</v>
      </c>
      <c r="AC26" s="45">
        <v>0</v>
      </c>
      <c r="AD26" s="224"/>
      <c r="AE26" s="44">
        <v>0</v>
      </c>
      <c r="AF26" s="45">
        <v>0</v>
      </c>
      <c r="AG26" s="224"/>
      <c r="AH26" s="44">
        <v>0</v>
      </c>
      <c r="AI26" s="45">
        <v>0</v>
      </c>
      <c r="AJ26" s="224"/>
      <c r="AK26" s="44">
        <v>0</v>
      </c>
      <c r="AL26" s="45">
        <v>0</v>
      </c>
      <c r="AM26" s="231"/>
    </row>
    <row r="27" spans="1:41" ht="17.149999999999999" customHeight="1" x14ac:dyDescent="0.3">
      <c r="A27" s="509"/>
      <c r="B27" s="39" t="s">
        <v>63</v>
      </c>
      <c r="C27" s="364">
        <f>Gastos!D62</f>
        <v>0</v>
      </c>
      <c r="D27" s="362">
        <v>0</v>
      </c>
      <c r="E27" s="363">
        <v>0</v>
      </c>
      <c r="F27" s="219"/>
      <c r="G27" s="44">
        <v>0</v>
      </c>
      <c r="H27" s="45">
        <v>0</v>
      </c>
      <c r="I27" s="224"/>
      <c r="J27" s="44">
        <v>0</v>
      </c>
      <c r="K27" s="45">
        <v>0</v>
      </c>
      <c r="L27" s="219"/>
      <c r="M27" s="44">
        <v>0</v>
      </c>
      <c r="N27" s="45">
        <v>0</v>
      </c>
      <c r="O27" s="219"/>
      <c r="P27" s="44">
        <v>0</v>
      </c>
      <c r="Q27" s="45">
        <v>0</v>
      </c>
      <c r="R27" s="224"/>
      <c r="S27" s="44">
        <v>0</v>
      </c>
      <c r="T27" s="45">
        <v>0</v>
      </c>
      <c r="U27" s="224"/>
      <c r="V27" s="44">
        <v>0</v>
      </c>
      <c r="W27" s="45">
        <v>0</v>
      </c>
      <c r="X27" s="224"/>
      <c r="Y27" s="44">
        <v>0</v>
      </c>
      <c r="Z27" s="45">
        <v>0</v>
      </c>
      <c r="AA27" s="224"/>
      <c r="AB27" s="44">
        <v>0</v>
      </c>
      <c r="AC27" s="45">
        <v>0</v>
      </c>
      <c r="AD27" s="224"/>
      <c r="AE27" s="44">
        <v>0</v>
      </c>
      <c r="AF27" s="45">
        <v>0</v>
      </c>
      <c r="AG27" s="224"/>
      <c r="AH27" s="44">
        <v>0</v>
      </c>
      <c r="AI27" s="45">
        <v>0</v>
      </c>
      <c r="AJ27" s="224"/>
      <c r="AK27" s="44">
        <v>0</v>
      </c>
      <c r="AL27" s="45">
        <v>0</v>
      </c>
      <c r="AM27" s="231"/>
    </row>
    <row r="28" spans="1:41" ht="17.149999999999999" customHeight="1" x14ac:dyDescent="0.3">
      <c r="A28" s="509"/>
      <c r="B28" s="39" t="s">
        <v>215</v>
      </c>
      <c r="C28" s="364">
        <f>Gastos!D63</f>
        <v>0</v>
      </c>
      <c r="D28" s="362">
        <v>0</v>
      </c>
      <c r="E28" s="363">
        <v>0</v>
      </c>
      <c r="F28" s="219"/>
      <c r="G28" s="44">
        <v>0</v>
      </c>
      <c r="H28" s="45">
        <v>0</v>
      </c>
      <c r="I28" s="224"/>
      <c r="J28" s="44">
        <v>0</v>
      </c>
      <c r="K28" s="45">
        <v>0</v>
      </c>
      <c r="L28" s="219"/>
      <c r="M28" s="44">
        <v>0</v>
      </c>
      <c r="N28" s="45">
        <v>0</v>
      </c>
      <c r="O28" s="219"/>
      <c r="P28" s="44">
        <v>0</v>
      </c>
      <c r="Q28" s="45">
        <v>0</v>
      </c>
      <c r="R28" s="224"/>
      <c r="S28" s="44">
        <v>0</v>
      </c>
      <c r="T28" s="45">
        <v>0</v>
      </c>
      <c r="U28" s="224"/>
      <c r="V28" s="44">
        <v>0</v>
      </c>
      <c r="W28" s="45">
        <v>0</v>
      </c>
      <c r="X28" s="224"/>
      <c r="Y28" s="44">
        <v>0</v>
      </c>
      <c r="Z28" s="45">
        <v>0</v>
      </c>
      <c r="AA28" s="224"/>
      <c r="AB28" s="44">
        <v>0</v>
      </c>
      <c r="AC28" s="45">
        <v>0</v>
      </c>
      <c r="AD28" s="224"/>
      <c r="AE28" s="44">
        <v>0</v>
      </c>
      <c r="AF28" s="45">
        <v>0</v>
      </c>
      <c r="AG28" s="224"/>
      <c r="AH28" s="44">
        <v>0</v>
      </c>
      <c r="AI28" s="45">
        <v>0</v>
      </c>
      <c r="AJ28" s="224"/>
      <c r="AK28" s="44">
        <v>0</v>
      </c>
      <c r="AL28" s="45">
        <v>0</v>
      </c>
      <c r="AM28" s="231"/>
    </row>
    <row r="29" spans="1:41" ht="17.149999999999999" customHeight="1" x14ac:dyDescent="0.3">
      <c r="A29" s="509"/>
      <c r="B29" s="39" t="s">
        <v>216</v>
      </c>
      <c r="C29" s="364">
        <f>Gastos!D64</f>
        <v>0</v>
      </c>
      <c r="D29" s="362">
        <v>0</v>
      </c>
      <c r="E29" s="363">
        <v>0</v>
      </c>
      <c r="F29" s="219"/>
      <c r="G29" s="44">
        <v>0</v>
      </c>
      <c r="H29" s="45">
        <v>0</v>
      </c>
      <c r="I29" s="224"/>
      <c r="J29" s="44">
        <v>0</v>
      </c>
      <c r="K29" s="45">
        <v>0</v>
      </c>
      <c r="L29" s="219"/>
      <c r="M29" s="44">
        <v>0</v>
      </c>
      <c r="N29" s="45">
        <v>0</v>
      </c>
      <c r="O29" s="219"/>
      <c r="P29" s="44">
        <v>0</v>
      </c>
      <c r="Q29" s="45">
        <v>0</v>
      </c>
      <c r="R29" s="224"/>
      <c r="S29" s="44">
        <v>0</v>
      </c>
      <c r="T29" s="45">
        <v>0</v>
      </c>
      <c r="U29" s="224"/>
      <c r="V29" s="44">
        <v>0</v>
      </c>
      <c r="W29" s="45">
        <v>0</v>
      </c>
      <c r="X29" s="224"/>
      <c r="Y29" s="44">
        <v>0</v>
      </c>
      <c r="Z29" s="45">
        <v>0</v>
      </c>
      <c r="AA29" s="224"/>
      <c r="AB29" s="44">
        <v>0</v>
      </c>
      <c r="AC29" s="45">
        <v>0</v>
      </c>
      <c r="AD29" s="224"/>
      <c r="AE29" s="44">
        <v>0</v>
      </c>
      <c r="AF29" s="45">
        <v>0</v>
      </c>
      <c r="AG29" s="224"/>
      <c r="AH29" s="44">
        <v>0</v>
      </c>
      <c r="AI29" s="45">
        <v>0</v>
      </c>
      <c r="AJ29" s="224"/>
      <c r="AK29" s="44">
        <v>0</v>
      </c>
      <c r="AL29" s="45">
        <v>0</v>
      </c>
      <c r="AM29" s="231"/>
    </row>
    <row r="30" spans="1:41" ht="17.149999999999999" customHeight="1" x14ac:dyDescent="0.3">
      <c r="A30" s="509"/>
      <c r="B30" s="39" t="s">
        <v>217</v>
      </c>
      <c r="C30" s="364">
        <f>Gastos!D65</f>
        <v>0</v>
      </c>
      <c r="D30" s="362">
        <v>0</v>
      </c>
      <c r="E30" s="363">
        <v>0</v>
      </c>
      <c r="F30" s="219"/>
      <c r="G30" s="44">
        <v>0</v>
      </c>
      <c r="H30" s="45">
        <v>0</v>
      </c>
      <c r="I30" s="224"/>
      <c r="J30" s="44">
        <v>0</v>
      </c>
      <c r="K30" s="45">
        <v>0</v>
      </c>
      <c r="L30" s="219"/>
      <c r="M30" s="44">
        <v>0</v>
      </c>
      <c r="N30" s="45">
        <v>0</v>
      </c>
      <c r="O30" s="219"/>
      <c r="P30" s="44">
        <v>0</v>
      </c>
      <c r="Q30" s="45">
        <v>0</v>
      </c>
      <c r="R30" s="224"/>
      <c r="S30" s="44">
        <v>0</v>
      </c>
      <c r="T30" s="45">
        <v>0</v>
      </c>
      <c r="U30" s="224"/>
      <c r="V30" s="44">
        <v>0</v>
      </c>
      <c r="W30" s="45">
        <v>0</v>
      </c>
      <c r="X30" s="224"/>
      <c r="Y30" s="44">
        <v>0</v>
      </c>
      <c r="Z30" s="45">
        <v>0</v>
      </c>
      <c r="AA30" s="224"/>
      <c r="AB30" s="44">
        <v>0</v>
      </c>
      <c r="AC30" s="45">
        <v>0</v>
      </c>
      <c r="AD30" s="224"/>
      <c r="AE30" s="44">
        <v>0</v>
      </c>
      <c r="AF30" s="45">
        <v>0</v>
      </c>
      <c r="AG30" s="224"/>
      <c r="AH30" s="44">
        <v>0</v>
      </c>
      <c r="AI30" s="45">
        <v>0</v>
      </c>
      <c r="AJ30" s="224"/>
      <c r="AK30" s="44">
        <v>0</v>
      </c>
      <c r="AL30" s="45">
        <v>0</v>
      </c>
      <c r="AM30" s="231"/>
    </row>
    <row r="31" spans="1:41" ht="17.149999999999999" customHeight="1" x14ac:dyDescent="0.3">
      <c r="A31" s="509"/>
      <c r="B31" s="39" t="s">
        <v>65</v>
      </c>
      <c r="C31" s="364">
        <f>Gastos!D66</f>
        <v>0</v>
      </c>
      <c r="D31" s="362">
        <v>0</v>
      </c>
      <c r="E31" s="363">
        <v>0</v>
      </c>
      <c r="F31" s="219"/>
      <c r="G31" s="44">
        <v>0</v>
      </c>
      <c r="H31" s="45">
        <v>0</v>
      </c>
      <c r="I31" s="224"/>
      <c r="J31" s="44">
        <v>0</v>
      </c>
      <c r="K31" s="45">
        <v>0</v>
      </c>
      <c r="L31" s="219"/>
      <c r="M31" s="44">
        <v>0</v>
      </c>
      <c r="N31" s="45">
        <v>0</v>
      </c>
      <c r="O31" s="219"/>
      <c r="P31" s="44">
        <v>0</v>
      </c>
      <c r="Q31" s="45">
        <v>0</v>
      </c>
      <c r="R31" s="224"/>
      <c r="S31" s="44">
        <v>0</v>
      </c>
      <c r="T31" s="45">
        <v>0</v>
      </c>
      <c r="U31" s="224"/>
      <c r="V31" s="44">
        <v>0</v>
      </c>
      <c r="W31" s="45">
        <v>0</v>
      </c>
      <c r="X31" s="224"/>
      <c r="Y31" s="44">
        <v>0</v>
      </c>
      <c r="Z31" s="45">
        <v>0</v>
      </c>
      <c r="AA31" s="224"/>
      <c r="AB31" s="44">
        <v>0</v>
      </c>
      <c r="AC31" s="45">
        <v>0</v>
      </c>
      <c r="AD31" s="224"/>
      <c r="AE31" s="44">
        <v>0</v>
      </c>
      <c r="AF31" s="45">
        <v>0</v>
      </c>
      <c r="AG31" s="224"/>
      <c r="AH31" s="44">
        <v>0</v>
      </c>
      <c r="AI31" s="45">
        <v>0</v>
      </c>
      <c r="AJ31" s="224"/>
      <c r="AK31" s="44">
        <v>0</v>
      </c>
      <c r="AL31" s="45">
        <v>0</v>
      </c>
      <c r="AM31" s="231"/>
    </row>
    <row r="32" spans="1:41" ht="17.149999999999999" customHeight="1" x14ac:dyDescent="0.3">
      <c r="A32" s="509"/>
      <c r="B32" s="39" t="s">
        <v>218</v>
      </c>
      <c r="C32" s="364">
        <f>Gastos!D67</f>
        <v>0</v>
      </c>
      <c r="D32" s="362">
        <v>0</v>
      </c>
      <c r="E32" s="363">
        <v>0</v>
      </c>
      <c r="F32" s="219"/>
      <c r="G32" s="44">
        <v>0</v>
      </c>
      <c r="H32" s="45">
        <v>0</v>
      </c>
      <c r="I32" s="224"/>
      <c r="J32" s="44">
        <v>0</v>
      </c>
      <c r="K32" s="45">
        <v>0</v>
      </c>
      <c r="L32" s="219"/>
      <c r="M32" s="44">
        <v>0</v>
      </c>
      <c r="N32" s="45">
        <v>0</v>
      </c>
      <c r="O32" s="219"/>
      <c r="P32" s="44">
        <v>0</v>
      </c>
      <c r="Q32" s="45">
        <v>0</v>
      </c>
      <c r="R32" s="224"/>
      <c r="S32" s="44">
        <v>0</v>
      </c>
      <c r="T32" s="45">
        <v>0</v>
      </c>
      <c r="U32" s="224"/>
      <c r="V32" s="44">
        <v>0</v>
      </c>
      <c r="W32" s="45">
        <v>0</v>
      </c>
      <c r="X32" s="224"/>
      <c r="Y32" s="44">
        <v>0</v>
      </c>
      <c r="Z32" s="45">
        <v>0</v>
      </c>
      <c r="AA32" s="224"/>
      <c r="AB32" s="44">
        <v>0</v>
      </c>
      <c r="AC32" s="45">
        <v>0</v>
      </c>
      <c r="AD32" s="224"/>
      <c r="AE32" s="44">
        <v>0</v>
      </c>
      <c r="AF32" s="45">
        <v>0</v>
      </c>
      <c r="AG32" s="224"/>
      <c r="AH32" s="44">
        <v>0</v>
      </c>
      <c r="AI32" s="45">
        <v>0</v>
      </c>
      <c r="AJ32" s="224"/>
      <c r="AK32" s="44">
        <v>0</v>
      </c>
      <c r="AL32" s="45">
        <v>0</v>
      </c>
      <c r="AM32" s="231"/>
    </row>
    <row r="33" spans="1:39" ht="17.149999999999999" customHeight="1" x14ac:dyDescent="0.3">
      <c r="A33" s="509"/>
      <c r="B33" s="39" t="s">
        <v>219</v>
      </c>
      <c r="C33" s="364">
        <f>Gastos!D68</f>
        <v>0</v>
      </c>
      <c r="D33" s="362">
        <v>0</v>
      </c>
      <c r="E33" s="363">
        <v>0</v>
      </c>
      <c r="F33" s="219"/>
      <c r="G33" s="44">
        <v>0</v>
      </c>
      <c r="H33" s="45">
        <v>0</v>
      </c>
      <c r="I33" s="224"/>
      <c r="J33" s="44">
        <v>0</v>
      </c>
      <c r="K33" s="45">
        <v>0</v>
      </c>
      <c r="L33" s="219"/>
      <c r="M33" s="44">
        <v>0</v>
      </c>
      <c r="N33" s="45">
        <v>0</v>
      </c>
      <c r="O33" s="219"/>
      <c r="P33" s="44">
        <v>0</v>
      </c>
      <c r="Q33" s="45">
        <v>0</v>
      </c>
      <c r="R33" s="224"/>
      <c r="S33" s="44">
        <v>0</v>
      </c>
      <c r="T33" s="45">
        <v>0</v>
      </c>
      <c r="U33" s="224"/>
      <c r="V33" s="44">
        <v>0</v>
      </c>
      <c r="W33" s="45">
        <v>0</v>
      </c>
      <c r="X33" s="224"/>
      <c r="Y33" s="44">
        <v>0</v>
      </c>
      <c r="Z33" s="45">
        <v>0</v>
      </c>
      <c r="AA33" s="224"/>
      <c r="AB33" s="44">
        <v>0</v>
      </c>
      <c r="AC33" s="45">
        <v>0</v>
      </c>
      <c r="AD33" s="224"/>
      <c r="AE33" s="44">
        <v>0</v>
      </c>
      <c r="AF33" s="45">
        <v>0</v>
      </c>
      <c r="AG33" s="224"/>
      <c r="AH33" s="44">
        <v>0</v>
      </c>
      <c r="AI33" s="45">
        <v>0</v>
      </c>
      <c r="AJ33" s="224"/>
      <c r="AK33" s="44">
        <v>0</v>
      </c>
      <c r="AL33" s="45">
        <v>0</v>
      </c>
      <c r="AM33" s="231"/>
    </row>
    <row r="34" spans="1:39" ht="17.149999999999999" customHeight="1" x14ac:dyDescent="0.3">
      <c r="A34" s="509"/>
      <c r="B34" s="39" t="s">
        <v>220</v>
      </c>
      <c r="C34" s="364">
        <f>Gastos!D69</f>
        <v>0</v>
      </c>
      <c r="D34" s="362">
        <v>0</v>
      </c>
      <c r="E34" s="363">
        <v>0</v>
      </c>
      <c r="F34" s="219"/>
      <c r="G34" s="44">
        <v>0</v>
      </c>
      <c r="H34" s="45">
        <v>0</v>
      </c>
      <c r="I34" s="224"/>
      <c r="J34" s="44">
        <v>0</v>
      </c>
      <c r="K34" s="45">
        <v>0</v>
      </c>
      <c r="L34" s="219"/>
      <c r="M34" s="44">
        <v>0</v>
      </c>
      <c r="N34" s="45">
        <v>0</v>
      </c>
      <c r="O34" s="219"/>
      <c r="P34" s="44">
        <v>0</v>
      </c>
      <c r="Q34" s="45">
        <v>0</v>
      </c>
      <c r="R34" s="224"/>
      <c r="S34" s="44">
        <v>0</v>
      </c>
      <c r="T34" s="45">
        <v>0</v>
      </c>
      <c r="U34" s="224"/>
      <c r="V34" s="44">
        <v>0</v>
      </c>
      <c r="W34" s="45">
        <v>0</v>
      </c>
      <c r="X34" s="224"/>
      <c r="Y34" s="44">
        <v>0</v>
      </c>
      <c r="Z34" s="45">
        <v>0</v>
      </c>
      <c r="AA34" s="224"/>
      <c r="AB34" s="44">
        <v>0</v>
      </c>
      <c r="AC34" s="45">
        <v>0</v>
      </c>
      <c r="AD34" s="224"/>
      <c r="AE34" s="44">
        <v>0</v>
      </c>
      <c r="AF34" s="45">
        <v>0</v>
      </c>
      <c r="AG34" s="224"/>
      <c r="AH34" s="44">
        <v>0</v>
      </c>
      <c r="AI34" s="45">
        <v>0</v>
      </c>
      <c r="AJ34" s="224"/>
      <c r="AK34" s="44">
        <v>0</v>
      </c>
      <c r="AL34" s="45">
        <v>0</v>
      </c>
      <c r="AM34" s="231"/>
    </row>
    <row r="35" spans="1:39" ht="17.149999999999999" customHeight="1" x14ac:dyDescent="0.3">
      <c r="A35" s="509"/>
      <c r="B35" s="39" t="s">
        <v>221</v>
      </c>
      <c r="C35" s="364">
        <f>Gastos!D70</f>
        <v>0</v>
      </c>
      <c r="D35" s="362">
        <v>0</v>
      </c>
      <c r="E35" s="363">
        <v>0</v>
      </c>
      <c r="F35" s="219"/>
      <c r="G35" s="44">
        <v>0</v>
      </c>
      <c r="H35" s="45">
        <v>0</v>
      </c>
      <c r="I35" s="224"/>
      <c r="J35" s="44">
        <v>0</v>
      </c>
      <c r="K35" s="45">
        <v>0</v>
      </c>
      <c r="L35" s="219"/>
      <c r="M35" s="44">
        <v>0</v>
      </c>
      <c r="N35" s="45">
        <v>0</v>
      </c>
      <c r="O35" s="219"/>
      <c r="P35" s="44">
        <v>0</v>
      </c>
      <c r="Q35" s="45">
        <v>0</v>
      </c>
      <c r="R35" s="224"/>
      <c r="S35" s="44">
        <v>0</v>
      </c>
      <c r="T35" s="45">
        <v>0</v>
      </c>
      <c r="U35" s="224"/>
      <c r="V35" s="44">
        <v>0</v>
      </c>
      <c r="W35" s="45">
        <v>0</v>
      </c>
      <c r="X35" s="224"/>
      <c r="Y35" s="44">
        <v>0</v>
      </c>
      <c r="Z35" s="45">
        <v>0</v>
      </c>
      <c r="AA35" s="224"/>
      <c r="AB35" s="44">
        <v>0</v>
      </c>
      <c r="AC35" s="45">
        <v>0</v>
      </c>
      <c r="AD35" s="224"/>
      <c r="AE35" s="44">
        <v>0</v>
      </c>
      <c r="AF35" s="45">
        <v>0</v>
      </c>
      <c r="AG35" s="224"/>
      <c r="AH35" s="44">
        <v>0</v>
      </c>
      <c r="AI35" s="45">
        <v>0</v>
      </c>
      <c r="AJ35" s="224"/>
      <c r="AK35" s="44">
        <v>0</v>
      </c>
      <c r="AL35" s="45">
        <v>0</v>
      </c>
      <c r="AM35" s="231"/>
    </row>
    <row r="36" spans="1:39" ht="17.149999999999999" customHeight="1" x14ac:dyDescent="0.3">
      <c r="A36" s="509"/>
      <c r="B36" s="39" t="s">
        <v>222</v>
      </c>
      <c r="C36" s="364">
        <f>Gastos!D71</f>
        <v>0</v>
      </c>
      <c r="D36" s="362">
        <v>0</v>
      </c>
      <c r="E36" s="363">
        <v>0</v>
      </c>
      <c r="F36" s="219"/>
      <c r="G36" s="44">
        <v>0</v>
      </c>
      <c r="H36" s="45">
        <v>0</v>
      </c>
      <c r="I36" s="224"/>
      <c r="J36" s="44">
        <v>0</v>
      </c>
      <c r="K36" s="45">
        <v>0</v>
      </c>
      <c r="L36" s="219"/>
      <c r="M36" s="44">
        <v>0</v>
      </c>
      <c r="N36" s="45">
        <v>0</v>
      </c>
      <c r="O36" s="219"/>
      <c r="P36" s="44">
        <v>0</v>
      </c>
      <c r="Q36" s="45">
        <v>0</v>
      </c>
      <c r="R36" s="224"/>
      <c r="S36" s="44">
        <v>0</v>
      </c>
      <c r="T36" s="45">
        <v>0</v>
      </c>
      <c r="U36" s="224"/>
      <c r="V36" s="44">
        <v>0</v>
      </c>
      <c r="W36" s="45">
        <v>0</v>
      </c>
      <c r="X36" s="224"/>
      <c r="Y36" s="44">
        <v>0</v>
      </c>
      <c r="Z36" s="45">
        <v>0</v>
      </c>
      <c r="AA36" s="224"/>
      <c r="AB36" s="44">
        <v>0</v>
      </c>
      <c r="AC36" s="45">
        <v>0</v>
      </c>
      <c r="AD36" s="224"/>
      <c r="AE36" s="44">
        <v>0</v>
      </c>
      <c r="AF36" s="45">
        <v>0</v>
      </c>
      <c r="AG36" s="224"/>
      <c r="AH36" s="44">
        <v>0</v>
      </c>
      <c r="AI36" s="45">
        <v>0</v>
      </c>
      <c r="AJ36" s="224"/>
      <c r="AK36" s="44">
        <v>0</v>
      </c>
      <c r="AL36" s="45">
        <v>0</v>
      </c>
      <c r="AM36" s="231"/>
    </row>
    <row r="37" spans="1:39" ht="17.149999999999999" customHeight="1" x14ac:dyDescent="0.3">
      <c r="A37" s="509"/>
      <c r="B37" s="39" t="s">
        <v>223</v>
      </c>
      <c r="C37" s="364">
        <f>Gastos!D72</f>
        <v>0</v>
      </c>
      <c r="D37" s="362">
        <v>0</v>
      </c>
      <c r="E37" s="363">
        <v>0</v>
      </c>
      <c r="F37" s="219"/>
      <c r="G37" s="44">
        <v>0</v>
      </c>
      <c r="H37" s="45">
        <v>0</v>
      </c>
      <c r="I37" s="224"/>
      <c r="J37" s="44">
        <v>0</v>
      </c>
      <c r="K37" s="45">
        <v>0</v>
      </c>
      <c r="L37" s="219"/>
      <c r="M37" s="44">
        <v>0</v>
      </c>
      <c r="N37" s="45">
        <v>0</v>
      </c>
      <c r="O37" s="219"/>
      <c r="P37" s="44">
        <v>0</v>
      </c>
      <c r="Q37" s="45">
        <v>0</v>
      </c>
      <c r="R37" s="224"/>
      <c r="S37" s="44">
        <v>0</v>
      </c>
      <c r="T37" s="45">
        <v>0</v>
      </c>
      <c r="U37" s="224"/>
      <c r="V37" s="44">
        <v>0</v>
      </c>
      <c r="W37" s="45">
        <v>0</v>
      </c>
      <c r="X37" s="224"/>
      <c r="Y37" s="44">
        <v>0</v>
      </c>
      <c r="Z37" s="45">
        <v>0</v>
      </c>
      <c r="AA37" s="224"/>
      <c r="AB37" s="44">
        <v>0</v>
      </c>
      <c r="AC37" s="45">
        <v>0</v>
      </c>
      <c r="AD37" s="224"/>
      <c r="AE37" s="44">
        <v>0</v>
      </c>
      <c r="AF37" s="45">
        <v>0</v>
      </c>
      <c r="AG37" s="224"/>
      <c r="AH37" s="44">
        <v>0</v>
      </c>
      <c r="AI37" s="45">
        <v>0</v>
      </c>
      <c r="AJ37" s="224"/>
      <c r="AK37" s="44">
        <v>0</v>
      </c>
      <c r="AL37" s="45">
        <v>0</v>
      </c>
      <c r="AM37" s="231"/>
    </row>
    <row r="38" spans="1:39" ht="17.149999999999999" customHeight="1" x14ac:dyDescent="0.3">
      <c r="A38" s="509"/>
      <c r="B38" s="39" t="s">
        <v>224</v>
      </c>
      <c r="C38" s="364">
        <f>Gastos!D73</f>
        <v>0</v>
      </c>
      <c r="D38" s="353">
        <v>0</v>
      </c>
      <c r="E38" s="354">
        <v>0</v>
      </c>
      <c r="F38" s="219"/>
      <c r="G38" s="40">
        <v>0</v>
      </c>
      <c r="H38" s="41">
        <v>0</v>
      </c>
      <c r="I38" s="224"/>
      <c r="J38" s="40">
        <v>0</v>
      </c>
      <c r="K38" s="41">
        <v>0</v>
      </c>
      <c r="L38" s="219"/>
      <c r="M38" s="40">
        <v>0</v>
      </c>
      <c r="N38" s="41">
        <v>0</v>
      </c>
      <c r="O38" s="219"/>
      <c r="P38" s="40">
        <v>0</v>
      </c>
      <c r="Q38" s="41">
        <v>0</v>
      </c>
      <c r="R38" s="224"/>
      <c r="S38" s="40">
        <v>0</v>
      </c>
      <c r="T38" s="41">
        <v>0</v>
      </c>
      <c r="U38" s="224"/>
      <c r="V38" s="40">
        <v>0</v>
      </c>
      <c r="W38" s="41">
        <v>0</v>
      </c>
      <c r="X38" s="224"/>
      <c r="Y38" s="40">
        <v>0</v>
      </c>
      <c r="Z38" s="41">
        <v>0</v>
      </c>
      <c r="AA38" s="224"/>
      <c r="AB38" s="40">
        <v>0</v>
      </c>
      <c r="AC38" s="41">
        <v>0</v>
      </c>
      <c r="AD38" s="224"/>
      <c r="AE38" s="40">
        <v>0</v>
      </c>
      <c r="AF38" s="41">
        <v>0</v>
      </c>
      <c r="AG38" s="224"/>
      <c r="AH38" s="40">
        <v>0</v>
      </c>
      <c r="AI38" s="41">
        <v>0</v>
      </c>
      <c r="AJ38" s="224"/>
      <c r="AK38" s="40">
        <v>0</v>
      </c>
      <c r="AL38" s="41">
        <v>0</v>
      </c>
      <c r="AM38" s="231"/>
    </row>
    <row r="39" spans="1:39" s="71" customFormat="1" ht="17.149999999999999" customHeight="1" x14ac:dyDescent="0.3">
      <c r="A39" s="509"/>
      <c r="B39" s="83" t="s">
        <v>182</v>
      </c>
      <c r="C39" s="355">
        <f>SUM(C20:C38)</f>
        <v>0</v>
      </c>
      <c r="D39" s="356">
        <f>SUM(D20:D38)</f>
        <v>0</v>
      </c>
      <c r="E39" s="356">
        <f>SUM(E20:E38)</f>
        <v>0</v>
      </c>
      <c r="F39" s="218"/>
      <c r="G39" s="79">
        <f>SUM(G20:G38)</f>
        <v>0</v>
      </c>
      <c r="H39" s="79">
        <f>SUM(H20:H38)</f>
        <v>0</v>
      </c>
      <c r="I39" s="222"/>
      <c r="J39" s="79">
        <f>SUM(J20:J38)</f>
        <v>0</v>
      </c>
      <c r="K39" s="79">
        <f>SUM(K20:K38)</f>
        <v>0</v>
      </c>
      <c r="L39" s="218"/>
      <c r="M39" s="79">
        <f>SUM(M20:M38)</f>
        <v>0</v>
      </c>
      <c r="N39" s="79">
        <f>SUM(N20:N38)</f>
        <v>0</v>
      </c>
      <c r="O39" s="218"/>
      <c r="P39" s="79">
        <f>SUM(P20:P38)</f>
        <v>0</v>
      </c>
      <c r="Q39" s="79">
        <f>SUM(Q20:Q38)</f>
        <v>0</v>
      </c>
      <c r="R39" s="227"/>
      <c r="S39" s="79">
        <f>SUM(S20:S38)</f>
        <v>0</v>
      </c>
      <c r="T39" s="79">
        <f>SUM(T20:T38)</f>
        <v>0</v>
      </c>
      <c r="U39" s="227"/>
      <c r="V39" s="79">
        <f>SUM(V20:V38)</f>
        <v>0</v>
      </c>
      <c r="W39" s="79">
        <f>SUM(W20:W38)</f>
        <v>0</v>
      </c>
      <c r="X39" s="227"/>
      <c r="Y39" s="79">
        <f>SUM(Y20:Y38)</f>
        <v>0</v>
      </c>
      <c r="Z39" s="79">
        <f>SUM(Z20:Z38)</f>
        <v>0</v>
      </c>
      <c r="AA39" s="227"/>
      <c r="AB39" s="79">
        <f>SUM(AB20:AB38)</f>
        <v>0</v>
      </c>
      <c r="AC39" s="79">
        <f>SUM(AC20:AC38)</f>
        <v>0</v>
      </c>
      <c r="AD39" s="227"/>
      <c r="AE39" s="79">
        <f>SUM(AE20:AE38)</f>
        <v>0</v>
      </c>
      <c r="AF39" s="79">
        <f>SUM(AF20:AF38)</f>
        <v>0</v>
      </c>
      <c r="AG39" s="227"/>
      <c r="AH39" s="79">
        <f>SUM(AH20:AH38)</f>
        <v>0</v>
      </c>
      <c r="AI39" s="79">
        <f>SUM(AI20:AI38)</f>
        <v>0</v>
      </c>
      <c r="AJ39" s="227"/>
      <c r="AK39" s="79">
        <f>SUM(AK20:AK38)</f>
        <v>0</v>
      </c>
      <c r="AL39" s="79">
        <f>SUM(AL20:AL38)</f>
        <v>0</v>
      </c>
      <c r="AM39" s="229"/>
    </row>
    <row r="40" spans="1:39" ht="17.149999999999999" customHeight="1" x14ac:dyDescent="0.3">
      <c r="B40" s="86"/>
      <c r="S40" s="74"/>
      <c r="T40" s="74"/>
      <c r="V40" s="74"/>
      <c r="W40" s="74"/>
      <c r="Y40" s="74"/>
      <c r="Z40" s="74"/>
      <c r="AB40" s="74"/>
      <c r="AC40" s="74"/>
      <c r="AE40" s="74"/>
      <c r="AF40" s="74"/>
      <c r="AH40" s="74"/>
      <c r="AI40" s="74"/>
      <c r="AK40" s="74"/>
      <c r="AL40" s="74"/>
    </row>
    <row r="41" spans="1:39" ht="17.149999999999999" customHeight="1" x14ac:dyDescent="0.3">
      <c r="A41" s="508" t="s">
        <v>66</v>
      </c>
      <c r="B41" s="82" t="s">
        <v>68</v>
      </c>
      <c r="C41" s="352">
        <f>Gastos!D77</f>
        <v>0</v>
      </c>
      <c r="D41" s="359">
        <v>0</v>
      </c>
      <c r="E41" s="360">
        <v>0</v>
      </c>
      <c r="F41" s="219"/>
      <c r="G41" s="42">
        <v>0</v>
      </c>
      <c r="H41" s="43">
        <v>0</v>
      </c>
      <c r="I41" s="224"/>
      <c r="J41" s="42">
        <v>0</v>
      </c>
      <c r="K41" s="43">
        <v>0</v>
      </c>
      <c r="L41" s="219"/>
      <c r="M41" s="42">
        <v>0</v>
      </c>
      <c r="N41" s="43">
        <v>0</v>
      </c>
      <c r="O41" s="219"/>
      <c r="P41" s="42">
        <v>0</v>
      </c>
      <c r="Q41" s="43">
        <v>0</v>
      </c>
      <c r="R41" s="224"/>
      <c r="S41" s="42">
        <v>0</v>
      </c>
      <c r="T41" s="43">
        <v>0</v>
      </c>
      <c r="U41" s="224"/>
      <c r="V41" s="42">
        <v>0</v>
      </c>
      <c r="W41" s="43">
        <v>0</v>
      </c>
      <c r="X41" s="224"/>
      <c r="Y41" s="42">
        <v>0</v>
      </c>
      <c r="Z41" s="43">
        <v>0</v>
      </c>
      <c r="AA41" s="224"/>
      <c r="AB41" s="42">
        <v>0</v>
      </c>
      <c r="AC41" s="43">
        <v>0</v>
      </c>
      <c r="AD41" s="224"/>
      <c r="AE41" s="42">
        <v>0</v>
      </c>
      <c r="AF41" s="43">
        <v>0</v>
      </c>
      <c r="AG41" s="224"/>
      <c r="AH41" s="42">
        <v>0</v>
      </c>
      <c r="AI41" s="43">
        <v>0</v>
      </c>
      <c r="AJ41" s="224"/>
      <c r="AK41" s="42">
        <v>0</v>
      </c>
      <c r="AL41" s="43">
        <v>0</v>
      </c>
      <c r="AM41" s="231"/>
    </row>
    <row r="42" spans="1:39" ht="17.149999999999999" customHeight="1" x14ac:dyDescent="0.3">
      <c r="A42" s="509"/>
      <c r="B42" s="39" t="s">
        <v>69</v>
      </c>
      <c r="C42" s="364">
        <f>Gastos!D78</f>
        <v>0</v>
      </c>
      <c r="D42" s="362">
        <v>0</v>
      </c>
      <c r="E42" s="363">
        <v>0</v>
      </c>
      <c r="F42" s="219"/>
      <c r="G42" s="44">
        <v>0</v>
      </c>
      <c r="H42" s="45">
        <v>0</v>
      </c>
      <c r="I42" s="224"/>
      <c r="J42" s="44">
        <v>0</v>
      </c>
      <c r="K42" s="45">
        <v>0</v>
      </c>
      <c r="L42" s="219"/>
      <c r="M42" s="44">
        <v>0</v>
      </c>
      <c r="N42" s="45">
        <v>0</v>
      </c>
      <c r="O42" s="219"/>
      <c r="P42" s="44">
        <v>0</v>
      </c>
      <c r="Q42" s="45">
        <v>0</v>
      </c>
      <c r="R42" s="224"/>
      <c r="S42" s="44">
        <v>0</v>
      </c>
      <c r="T42" s="45">
        <v>0</v>
      </c>
      <c r="U42" s="224"/>
      <c r="V42" s="44">
        <v>0</v>
      </c>
      <c r="W42" s="45">
        <v>0</v>
      </c>
      <c r="X42" s="224"/>
      <c r="Y42" s="44">
        <v>0</v>
      </c>
      <c r="Z42" s="45">
        <v>0</v>
      </c>
      <c r="AA42" s="224"/>
      <c r="AB42" s="44">
        <v>0</v>
      </c>
      <c r="AC42" s="45">
        <v>0</v>
      </c>
      <c r="AD42" s="224"/>
      <c r="AE42" s="44">
        <v>0</v>
      </c>
      <c r="AF42" s="45">
        <v>0</v>
      </c>
      <c r="AG42" s="224"/>
      <c r="AH42" s="44">
        <v>0</v>
      </c>
      <c r="AI42" s="45">
        <v>0</v>
      </c>
      <c r="AJ42" s="224"/>
      <c r="AK42" s="44">
        <v>0</v>
      </c>
      <c r="AL42" s="45">
        <v>0</v>
      </c>
      <c r="AM42" s="231"/>
    </row>
    <row r="43" spans="1:39" ht="17.149999999999999" customHeight="1" x14ac:dyDescent="0.3">
      <c r="A43" s="509"/>
      <c r="B43" s="39" t="s">
        <v>225</v>
      </c>
      <c r="C43" s="364">
        <f>Gastos!D79</f>
        <v>0</v>
      </c>
      <c r="D43" s="362">
        <v>0</v>
      </c>
      <c r="E43" s="363">
        <v>0</v>
      </c>
      <c r="F43" s="219"/>
      <c r="G43" s="44">
        <v>0</v>
      </c>
      <c r="H43" s="45">
        <v>0</v>
      </c>
      <c r="I43" s="224"/>
      <c r="J43" s="44">
        <v>0</v>
      </c>
      <c r="K43" s="45">
        <v>0</v>
      </c>
      <c r="L43" s="219"/>
      <c r="M43" s="44">
        <v>0</v>
      </c>
      <c r="N43" s="45">
        <v>0</v>
      </c>
      <c r="O43" s="219"/>
      <c r="P43" s="44">
        <v>0</v>
      </c>
      <c r="Q43" s="45">
        <v>0</v>
      </c>
      <c r="R43" s="224"/>
      <c r="S43" s="44">
        <v>0</v>
      </c>
      <c r="T43" s="45">
        <v>0</v>
      </c>
      <c r="U43" s="224"/>
      <c r="V43" s="44">
        <v>0</v>
      </c>
      <c r="W43" s="45">
        <v>0</v>
      </c>
      <c r="X43" s="224"/>
      <c r="Y43" s="44">
        <v>0</v>
      </c>
      <c r="Z43" s="45">
        <v>0</v>
      </c>
      <c r="AA43" s="224"/>
      <c r="AB43" s="44">
        <v>0</v>
      </c>
      <c r="AC43" s="45">
        <v>0</v>
      </c>
      <c r="AD43" s="224"/>
      <c r="AE43" s="44">
        <v>0</v>
      </c>
      <c r="AF43" s="45">
        <v>0</v>
      </c>
      <c r="AG43" s="224"/>
      <c r="AH43" s="44">
        <v>0</v>
      </c>
      <c r="AI43" s="45">
        <v>0</v>
      </c>
      <c r="AJ43" s="224"/>
      <c r="AK43" s="44">
        <v>0</v>
      </c>
      <c r="AL43" s="45">
        <v>0</v>
      </c>
      <c r="AM43" s="231"/>
    </row>
    <row r="44" spans="1:39" ht="17.149999999999999" customHeight="1" x14ac:dyDescent="0.3">
      <c r="A44" s="509"/>
      <c r="B44" s="39" t="s">
        <v>226</v>
      </c>
      <c r="C44" s="364">
        <f>Gastos!D80</f>
        <v>0</v>
      </c>
      <c r="D44" s="362">
        <v>0</v>
      </c>
      <c r="E44" s="363">
        <v>0</v>
      </c>
      <c r="F44" s="219"/>
      <c r="G44" s="44">
        <v>0</v>
      </c>
      <c r="H44" s="45">
        <v>0</v>
      </c>
      <c r="I44" s="224"/>
      <c r="J44" s="44">
        <v>0</v>
      </c>
      <c r="K44" s="45">
        <v>0</v>
      </c>
      <c r="L44" s="219"/>
      <c r="M44" s="44">
        <v>0</v>
      </c>
      <c r="N44" s="45">
        <v>0</v>
      </c>
      <c r="O44" s="219"/>
      <c r="P44" s="44">
        <v>0</v>
      </c>
      <c r="Q44" s="45">
        <v>0</v>
      </c>
      <c r="R44" s="224"/>
      <c r="S44" s="44">
        <v>0</v>
      </c>
      <c r="T44" s="45">
        <v>0</v>
      </c>
      <c r="U44" s="224"/>
      <c r="V44" s="44">
        <v>0</v>
      </c>
      <c r="W44" s="45">
        <v>0</v>
      </c>
      <c r="X44" s="224"/>
      <c r="Y44" s="44">
        <v>0</v>
      </c>
      <c r="Z44" s="45">
        <v>0</v>
      </c>
      <c r="AA44" s="224"/>
      <c r="AB44" s="44">
        <v>0</v>
      </c>
      <c r="AC44" s="45">
        <v>0</v>
      </c>
      <c r="AD44" s="224"/>
      <c r="AE44" s="44">
        <v>0</v>
      </c>
      <c r="AF44" s="45">
        <v>0</v>
      </c>
      <c r="AG44" s="224"/>
      <c r="AH44" s="44">
        <v>0</v>
      </c>
      <c r="AI44" s="45">
        <v>0</v>
      </c>
      <c r="AJ44" s="224"/>
      <c r="AK44" s="44">
        <v>0</v>
      </c>
      <c r="AL44" s="45">
        <v>0</v>
      </c>
      <c r="AM44" s="231"/>
    </row>
    <row r="45" spans="1:39" ht="17.149999999999999" customHeight="1" x14ac:dyDescent="0.3">
      <c r="A45" s="509"/>
      <c r="B45" s="39" t="s">
        <v>227</v>
      </c>
      <c r="C45" s="364">
        <f>Gastos!D81</f>
        <v>0</v>
      </c>
      <c r="D45" s="362">
        <v>0</v>
      </c>
      <c r="E45" s="363">
        <v>0</v>
      </c>
      <c r="F45" s="219"/>
      <c r="G45" s="44">
        <v>0</v>
      </c>
      <c r="H45" s="45">
        <v>0</v>
      </c>
      <c r="I45" s="224"/>
      <c r="J45" s="44">
        <v>0</v>
      </c>
      <c r="K45" s="45">
        <v>0</v>
      </c>
      <c r="L45" s="219"/>
      <c r="M45" s="44">
        <v>0</v>
      </c>
      <c r="N45" s="45">
        <v>0</v>
      </c>
      <c r="O45" s="219"/>
      <c r="P45" s="44">
        <v>0</v>
      </c>
      <c r="Q45" s="45">
        <v>0</v>
      </c>
      <c r="R45" s="224"/>
      <c r="S45" s="44">
        <v>0</v>
      </c>
      <c r="T45" s="45">
        <v>0</v>
      </c>
      <c r="U45" s="224"/>
      <c r="V45" s="44">
        <v>0</v>
      </c>
      <c r="W45" s="45">
        <v>0</v>
      </c>
      <c r="X45" s="224"/>
      <c r="Y45" s="44">
        <v>0</v>
      </c>
      <c r="Z45" s="45">
        <v>0</v>
      </c>
      <c r="AA45" s="224"/>
      <c r="AB45" s="44">
        <v>0</v>
      </c>
      <c r="AC45" s="45">
        <v>0</v>
      </c>
      <c r="AD45" s="224"/>
      <c r="AE45" s="44">
        <v>0</v>
      </c>
      <c r="AF45" s="45">
        <v>0</v>
      </c>
      <c r="AG45" s="224"/>
      <c r="AH45" s="44">
        <v>0</v>
      </c>
      <c r="AI45" s="45">
        <v>0</v>
      </c>
      <c r="AJ45" s="224"/>
      <c r="AK45" s="44">
        <v>0</v>
      </c>
      <c r="AL45" s="45">
        <v>0</v>
      </c>
      <c r="AM45" s="231"/>
    </row>
    <row r="46" spans="1:39" ht="17.149999999999999" customHeight="1" x14ac:dyDescent="0.3">
      <c r="A46" s="509"/>
      <c r="B46" s="39" t="s">
        <v>228</v>
      </c>
      <c r="C46" s="364">
        <f>Gastos!D83</f>
        <v>0</v>
      </c>
      <c r="D46" s="362">
        <v>0</v>
      </c>
      <c r="E46" s="363">
        <v>0</v>
      </c>
      <c r="F46" s="219"/>
      <c r="G46" s="44">
        <v>0</v>
      </c>
      <c r="H46" s="45">
        <v>0</v>
      </c>
      <c r="I46" s="224"/>
      <c r="J46" s="44">
        <v>0</v>
      </c>
      <c r="K46" s="45">
        <v>0</v>
      </c>
      <c r="L46" s="219"/>
      <c r="M46" s="44">
        <v>0</v>
      </c>
      <c r="N46" s="45">
        <v>0</v>
      </c>
      <c r="O46" s="219"/>
      <c r="P46" s="44">
        <v>0</v>
      </c>
      <c r="Q46" s="45">
        <v>0</v>
      </c>
      <c r="R46" s="224"/>
      <c r="S46" s="44">
        <v>0</v>
      </c>
      <c r="T46" s="45">
        <v>0</v>
      </c>
      <c r="U46" s="224"/>
      <c r="V46" s="44">
        <v>0</v>
      </c>
      <c r="W46" s="45">
        <v>0</v>
      </c>
      <c r="X46" s="224"/>
      <c r="Y46" s="44">
        <v>0</v>
      </c>
      <c r="Z46" s="45">
        <v>0</v>
      </c>
      <c r="AA46" s="224"/>
      <c r="AB46" s="44">
        <v>0</v>
      </c>
      <c r="AC46" s="45">
        <v>0</v>
      </c>
      <c r="AD46" s="224"/>
      <c r="AE46" s="44">
        <v>0</v>
      </c>
      <c r="AF46" s="45">
        <v>0</v>
      </c>
      <c r="AG46" s="224"/>
      <c r="AH46" s="44">
        <v>0</v>
      </c>
      <c r="AI46" s="45">
        <v>0</v>
      </c>
      <c r="AJ46" s="224"/>
      <c r="AK46" s="44">
        <v>0</v>
      </c>
      <c r="AL46" s="45">
        <v>0</v>
      </c>
      <c r="AM46" s="231"/>
    </row>
    <row r="47" spans="1:39" ht="17.149999999999999" customHeight="1" x14ac:dyDescent="0.3">
      <c r="A47" s="509"/>
      <c r="B47" s="39" t="s">
        <v>229</v>
      </c>
      <c r="C47" s="364">
        <f>Gastos!D84</f>
        <v>0</v>
      </c>
      <c r="D47" s="353">
        <v>0</v>
      </c>
      <c r="E47" s="354">
        <v>0</v>
      </c>
      <c r="F47" s="219"/>
      <c r="G47" s="40">
        <v>0</v>
      </c>
      <c r="H47" s="41">
        <v>0</v>
      </c>
      <c r="I47" s="224"/>
      <c r="J47" s="40">
        <v>0</v>
      </c>
      <c r="K47" s="41">
        <v>0</v>
      </c>
      <c r="L47" s="219"/>
      <c r="M47" s="40">
        <v>0</v>
      </c>
      <c r="N47" s="41">
        <v>0</v>
      </c>
      <c r="O47" s="219"/>
      <c r="P47" s="40">
        <v>0</v>
      </c>
      <c r="Q47" s="41">
        <v>0</v>
      </c>
      <c r="R47" s="224"/>
      <c r="S47" s="40">
        <v>0</v>
      </c>
      <c r="T47" s="41">
        <v>0</v>
      </c>
      <c r="U47" s="224"/>
      <c r="V47" s="40">
        <v>0</v>
      </c>
      <c r="W47" s="41">
        <v>0</v>
      </c>
      <c r="X47" s="224"/>
      <c r="Y47" s="40">
        <v>0</v>
      </c>
      <c r="Z47" s="41">
        <v>0</v>
      </c>
      <c r="AA47" s="224"/>
      <c r="AB47" s="40">
        <v>0</v>
      </c>
      <c r="AC47" s="41">
        <v>0</v>
      </c>
      <c r="AD47" s="224"/>
      <c r="AE47" s="40">
        <v>0</v>
      </c>
      <c r="AF47" s="41">
        <v>0</v>
      </c>
      <c r="AG47" s="224"/>
      <c r="AH47" s="40">
        <v>0</v>
      </c>
      <c r="AI47" s="41">
        <v>0</v>
      </c>
      <c r="AJ47" s="224"/>
      <c r="AK47" s="40">
        <v>0</v>
      </c>
      <c r="AL47" s="41">
        <v>0</v>
      </c>
      <c r="AM47" s="231"/>
    </row>
    <row r="48" spans="1:39" s="71" customFormat="1" ht="17.149999999999999" customHeight="1" x14ac:dyDescent="0.3">
      <c r="A48" s="509"/>
      <c r="B48" s="83" t="s">
        <v>182</v>
      </c>
      <c r="C48" s="355">
        <f>SUM(C41:C47)</f>
        <v>0</v>
      </c>
      <c r="D48" s="356">
        <f>SUM(D41:D47)</f>
        <v>0</v>
      </c>
      <c r="E48" s="356">
        <f>SUM(E41:E47)</f>
        <v>0</v>
      </c>
      <c r="F48" s="218"/>
      <c r="G48" s="79">
        <f>SUM(G41:G47)</f>
        <v>0</v>
      </c>
      <c r="H48" s="79">
        <f>SUM(H41:H47)</f>
        <v>0</v>
      </c>
      <c r="I48" s="222"/>
      <c r="J48" s="79">
        <f>SUM(J41:J47)</f>
        <v>0</v>
      </c>
      <c r="K48" s="79">
        <f>SUM(K41:K47)</f>
        <v>0</v>
      </c>
      <c r="L48" s="218"/>
      <c r="M48" s="79">
        <f>SUM(M41:M47)</f>
        <v>0</v>
      </c>
      <c r="N48" s="79">
        <f>SUM(N41:N47)</f>
        <v>0</v>
      </c>
      <c r="O48" s="218"/>
      <c r="P48" s="79">
        <f>SUM(P41:P47)</f>
        <v>0</v>
      </c>
      <c r="Q48" s="79">
        <f>SUM(Q41:Q47)</f>
        <v>0</v>
      </c>
      <c r="R48" s="227"/>
      <c r="S48" s="79">
        <f>SUM(S41:S47)</f>
        <v>0</v>
      </c>
      <c r="T48" s="79">
        <f>SUM(T41:T47)</f>
        <v>0</v>
      </c>
      <c r="U48" s="227"/>
      <c r="V48" s="79">
        <f>SUM(V41:V47)</f>
        <v>0</v>
      </c>
      <c r="W48" s="79">
        <f>SUM(W41:W47)</f>
        <v>0</v>
      </c>
      <c r="X48" s="227"/>
      <c r="Y48" s="79">
        <f>SUM(Y41:Y47)</f>
        <v>0</v>
      </c>
      <c r="Z48" s="79">
        <f>SUM(Z41:Z47)</f>
        <v>0</v>
      </c>
      <c r="AA48" s="227"/>
      <c r="AB48" s="79">
        <f>SUM(AB41:AB47)</f>
        <v>0</v>
      </c>
      <c r="AC48" s="79">
        <f>SUM(AC41:AC47)</f>
        <v>0</v>
      </c>
      <c r="AD48" s="227"/>
      <c r="AE48" s="79">
        <f>SUM(AE41:AE47)</f>
        <v>0</v>
      </c>
      <c r="AF48" s="79">
        <f>SUM(AF41:AF47)</f>
        <v>0</v>
      </c>
      <c r="AG48" s="227"/>
      <c r="AH48" s="79">
        <f>SUM(AH41:AH47)</f>
        <v>0</v>
      </c>
      <c r="AI48" s="79">
        <f>SUM(AI41:AI47)</f>
        <v>0</v>
      </c>
      <c r="AJ48" s="227"/>
      <c r="AK48" s="79">
        <f>SUM(AK41:AK47)</f>
        <v>0</v>
      </c>
      <c r="AL48" s="79">
        <f>SUM(AL41:AL47)</f>
        <v>0</v>
      </c>
      <c r="AM48" s="229"/>
    </row>
    <row r="49" spans="1:39" ht="17.149999999999999" customHeight="1" x14ac:dyDescent="0.3">
      <c r="B49" s="86"/>
      <c r="S49" s="74"/>
      <c r="T49" s="74"/>
      <c r="V49" s="74"/>
      <c r="W49" s="74"/>
      <c r="Y49" s="74"/>
      <c r="Z49" s="74"/>
      <c r="AB49" s="74"/>
      <c r="AC49" s="74"/>
      <c r="AE49" s="74"/>
      <c r="AF49" s="74"/>
      <c r="AH49" s="74"/>
      <c r="AI49" s="74"/>
      <c r="AK49" s="74"/>
      <c r="AL49" s="74"/>
    </row>
    <row r="50" spans="1:39" ht="17.149999999999999" customHeight="1" x14ac:dyDescent="0.3">
      <c r="A50" s="508" t="s">
        <v>70</v>
      </c>
      <c r="B50" s="87" t="s">
        <v>72</v>
      </c>
      <c r="C50" s="352">
        <f>Gastos!D88</f>
        <v>0</v>
      </c>
      <c r="D50" s="359">
        <v>0</v>
      </c>
      <c r="E50" s="360">
        <v>0</v>
      </c>
      <c r="F50" s="219"/>
      <c r="G50" s="42">
        <v>0</v>
      </c>
      <c r="H50" s="43">
        <v>0</v>
      </c>
      <c r="I50" s="224"/>
      <c r="J50" s="42">
        <v>0</v>
      </c>
      <c r="K50" s="43">
        <v>0</v>
      </c>
      <c r="L50" s="219"/>
      <c r="M50" s="42">
        <v>0</v>
      </c>
      <c r="N50" s="43">
        <v>0</v>
      </c>
      <c r="O50" s="219"/>
      <c r="P50" s="42">
        <v>0</v>
      </c>
      <c r="Q50" s="43">
        <v>0</v>
      </c>
      <c r="R50" s="224"/>
      <c r="S50" s="42">
        <v>0</v>
      </c>
      <c r="T50" s="43">
        <v>0</v>
      </c>
      <c r="U50" s="224"/>
      <c r="V50" s="42">
        <v>0</v>
      </c>
      <c r="W50" s="43">
        <v>0</v>
      </c>
      <c r="X50" s="224"/>
      <c r="Y50" s="42">
        <v>0</v>
      </c>
      <c r="Z50" s="43">
        <v>0</v>
      </c>
      <c r="AA50" s="224"/>
      <c r="AB50" s="42">
        <v>0</v>
      </c>
      <c r="AC50" s="43">
        <v>0</v>
      </c>
      <c r="AD50" s="224"/>
      <c r="AE50" s="42">
        <v>0</v>
      </c>
      <c r="AF50" s="43">
        <v>0</v>
      </c>
      <c r="AG50" s="224"/>
      <c r="AH50" s="42">
        <v>0</v>
      </c>
      <c r="AI50" s="43">
        <v>0</v>
      </c>
      <c r="AJ50" s="224"/>
      <c r="AK50" s="42">
        <v>0</v>
      </c>
      <c r="AL50" s="43">
        <v>0</v>
      </c>
      <c r="AM50" s="231"/>
    </row>
    <row r="51" spans="1:39" ht="17.149999999999999" customHeight="1" x14ac:dyDescent="0.3">
      <c r="A51" s="509"/>
      <c r="B51" s="39" t="s">
        <v>73</v>
      </c>
      <c r="C51" s="364">
        <f>Gastos!D89</f>
        <v>0</v>
      </c>
      <c r="D51" s="362">
        <v>0</v>
      </c>
      <c r="E51" s="363">
        <v>0</v>
      </c>
      <c r="F51" s="219"/>
      <c r="G51" s="44">
        <v>0</v>
      </c>
      <c r="H51" s="45">
        <v>0</v>
      </c>
      <c r="I51" s="224"/>
      <c r="J51" s="44">
        <v>0</v>
      </c>
      <c r="K51" s="45">
        <v>0</v>
      </c>
      <c r="L51" s="219"/>
      <c r="M51" s="44">
        <v>0</v>
      </c>
      <c r="N51" s="45">
        <v>0</v>
      </c>
      <c r="O51" s="219"/>
      <c r="P51" s="44">
        <v>0</v>
      </c>
      <c r="Q51" s="45">
        <v>0</v>
      </c>
      <c r="R51" s="224"/>
      <c r="S51" s="44">
        <v>0</v>
      </c>
      <c r="T51" s="45">
        <v>0</v>
      </c>
      <c r="U51" s="224"/>
      <c r="V51" s="44">
        <v>0</v>
      </c>
      <c r="W51" s="45">
        <v>0</v>
      </c>
      <c r="X51" s="224"/>
      <c r="Y51" s="44">
        <v>0</v>
      </c>
      <c r="Z51" s="45">
        <v>0</v>
      </c>
      <c r="AA51" s="224"/>
      <c r="AB51" s="44">
        <v>0</v>
      </c>
      <c r="AC51" s="45">
        <v>0</v>
      </c>
      <c r="AD51" s="224"/>
      <c r="AE51" s="44">
        <v>0</v>
      </c>
      <c r="AF51" s="45">
        <v>0</v>
      </c>
      <c r="AG51" s="224"/>
      <c r="AH51" s="44">
        <v>0</v>
      </c>
      <c r="AI51" s="45">
        <v>0</v>
      </c>
      <c r="AJ51" s="224"/>
      <c r="AK51" s="44">
        <v>0</v>
      </c>
      <c r="AL51" s="45">
        <v>0</v>
      </c>
      <c r="AM51" s="231"/>
    </row>
    <row r="52" spans="1:39" ht="17.149999999999999" customHeight="1" x14ac:dyDescent="0.3">
      <c r="A52" s="509"/>
      <c r="B52" s="39" t="s">
        <v>74</v>
      </c>
      <c r="C52" s="364">
        <f>Gastos!D90</f>
        <v>0</v>
      </c>
      <c r="D52" s="362">
        <v>0</v>
      </c>
      <c r="E52" s="363">
        <v>0</v>
      </c>
      <c r="F52" s="219"/>
      <c r="G52" s="44">
        <v>0</v>
      </c>
      <c r="H52" s="45">
        <v>0</v>
      </c>
      <c r="I52" s="224"/>
      <c r="J52" s="44">
        <v>0</v>
      </c>
      <c r="K52" s="45">
        <v>0</v>
      </c>
      <c r="L52" s="219"/>
      <c r="M52" s="44">
        <v>0</v>
      </c>
      <c r="N52" s="45">
        <v>0</v>
      </c>
      <c r="O52" s="219"/>
      <c r="P52" s="44">
        <v>0</v>
      </c>
      <c r="Q52" s="45">
        <v>0</v>
      </c>
      <c r="R52" s="224"/>
      <c r="S52" s="44">
        <v>0</v>
      </c>
      <c r="T52" s="45">
        <v>0</v>
      </c>
      <c r="U52" s="224"/>
      <c r="V52" s="44">
        <v>0</v>
      </c>
      <c r="W52" s="45">
        <v>0</v>
      </c>
      <c r="X52" s="224"/>
      <c r="Y52" s="44">
        <v>0</v>
      </c>
      <c r="Z52" s="45">
        <v>0</v>
      </c>
      <c r="AA52" s="224"/>
      <c r="AB52" s="44">
        <v>0</v>
      </c>
      <c r="AC52" s="45">
        <v>0</v>
      </c>
      <c r="AD52" s="224"/>
      <c r="AE52" s="44">
        <v>0</v>
      </c>
      <c r="AF52" s="45">
        <v>0</v>
      </c>
      <c r="AG52" s="224"/>
      <c r="AH52" s="44">
        <v>0</v>
      </c>
      <c r="AI52" s="45">
        <v>0</v>
      </c>
      <c r="AJ52" s="224"/>
      <c r="AK52" s="44">
        <v>0</v>
      </c>
      <c r="AL52" s="45">
        <v>0</v>
      </c>
      <c r="AM52" s="231"/>
    </row>
    <row r="53" spans="1:39" ht="17.149999999999999" customHeight="1" x14ac:dyDescent="0.3">
      <c r="A53" s="509"/>
      <c r="B53" s="39" t="s">
        <v>75</v>
      </c>
      <c r="C53" s="364">
        <f>Gastos!D93</f>
        <v>0</v>
      </c>
      <c r="D53" s="353">
        <v>0</v>
      </c>
      <c r="E53" s="354">
        <v>0</v>
      </c>
      <c r="F53" s="219"/>
      <c r="G53" s="40">
        <v>0</v>
      </c>
      <c r="H53" s="41">
        <v>0</v>
      </c>
      <c r="I53" s="224"/>
      <c r="J53" s="40">
        <v>0</v>
      </c>
      <c r="K53" s="41">
        <v>0</v>
      </c>
      <c r="L53" s="219"/>
      <c r="M53" s="40">
        <v>0</v>
      </c>
      <c r="N53" s="41">
        <v>0</v>
      </c>
      <c r="O53" s="219"/>
      <c r="P53" s="40">
        <v>0</v>
      </c>
      <c r="Q53" s="41">
        <v>0</v>
      </c>
      <c r="R53" s="224"/>
      <c r="S53" s="40">
        <v>0</v>
      </c>
      <c r="T53" s="41">
        <v>0</v>
      </c>
      <c r="U53" s="224"/>
      <c r="V53" s="40">
        <v>0</v>
      </c>
      <c r="W53" s="41">
        <v>0</v>
      </c>
      <c r="X53" s="224"/>
      <c r="Y53" s="40">
        <v>0</v>
      </c>
      <c r="Z53" s="41">
        <v>0</v>
      </c>
      <c r="AA53" s="224"/>
      <c r="AB53" s="40">
        <v>0</v>
      </c>
      <c r="AC53" s="41">
        <v>0</v>
      </c>
      <c r="AD53" s="224"/>
      <c r="AE53" s="40">
        <v>0</v>
      </c>
      <c r="AF53" s="41">
        <v>0</v>
      </c>
      <c r="AG53" s="224"/>
      <c r="AH53" s="40">
        <v>0</v>
      </c>
      <c r="AI53" s="41">
        <v>0</v>
      </c>
      <c r="AJ53" s="224"/>
      <c r="AK53" s="40">
        <v>0</v>
      </c>
      <c r="AL53" s="41">
        <v>0</v>
      </c>
      <c r="AM53" s="231"/>
    </row>
    <row r="54" spans="1:39" s="71" customFormat="1" ht="17.149999999999999" customHeight="1" x14ac:dyDescent="0.3">
      <c r="A54" s="509"/>
      <c r="B54" s="83" t="s">
        <v>182</v>
      </c>
      <c r="C54" s="355">
        <f>SUM(C50:C53)</f>
        <v>0</v>
      </c>
      <c r="D54" s="356">
        <f>SUM(D50:D53)</f>
        <v>0</v>
      </c>
      <c r="E54" s="356">
        <f>SUM(E50:E53)</f>
        <v>0</v>
      </c>
      <c r="F54" s="218"/>
      <c r="G54" s="79">
        <f>SUM(G50:G53)</f>
        <v>0</v>
      </c>
      <c r="H54" s="79">
        <f>SUM(H50:H53)</f>
        <v>0</v>
      </c>
      <c r="I54" s="222"/>
      <c r="J54" s="79">
        <f>SUM(J50:J53)</f>
        <v>0</v>
      </c>
      <c r="K54" s="79">
        <f>SUM(K50:K53)</f>
        <v>0</v>
      </c>
      <c r="L54" s="218"/>
      <c r="M54" s="79">
        <f>SUM(M50:M53)</f>
        <v>0</v>
      </c>
      <c r="N54" s="79">
        <f>SUM(N50:N53)</f>
        <v>0</v>
      </c>
      <c r="O54" s="218"/>
      <c r="P54" s="79">
        <f>SUM(P50:P53)</f>
        <v>0</v>
      </c>
      <c r="Q54" s="79">
        <f>SUM(Q50:Q53)</f>
        <v>0</v>
      </c>
      <c r="R54" s="227"/>
      <c r="S54" s="79">
        <f>SUM(S50:S53)</f>
        <v>0</v>
      </c>
      <c r="T54" s="79">
        <f>SUM(T50:T53)</f>
        <v>0</v>
      </c>
      <c r="U54" s="227"/>
      <c r="V54" s="79">
        <f>SUM(V50:V53)</f>
        <v>0</v>
      </c>
      <c r="W54" s="79">
        <f>SUM(W50:W53)</f>
        <v>0</v>
      </c>
      <c r="X54" s="227"/>
      <c r="Y54" s="79">
        <f>SUM(Y50:Y53)</f>
        <v>0</v>
      </c>
      <c r="Z54" s="79">
        <f>SUM(Z50:Z53)</f>
        <v>0</v>
      </c>
      <c r="AA54" s="227"/>
      <c r="AB54" s="79">
        <f>SUM(AB50:AB53)</f>
        <v>0</v>
      </c>
      <c r="AC54" s="79">
        <f>SUM(AC50:AC53)</f>
        <v>0</v>
      </c>
      <c r="AD54" s="227"/>
      <c r="AE54" s="79">
        <f>SUM(AE50:AE53)</f>
        <v>0</v>
      </c>
      <c r="AF54" s="79">
        <f>SUM(AF50:AF53)</f>
        <v>0</v>
      </c>
      <c r="AG54" s="227"/>
      <c r="AH54" s="79">
        <f>SUM(AH50:AH53)</f>
        <v>0</v>
      </c>
      <c r="AI54" s="79">
        <f>SUM(AI50:AI53)</f>
        <v>0</v>
      </c>
      <c r="AJ54" s="227"/>
      <c r="AK54" s="79">
        <f>SUM(AK50:AK53)</f>
        <v>0</v>
      </c>
      <c r="AL54" s="79">
        <f>SUM(AL50:AL53)</f>
        <v>0</v>
      </c>
      <c r="AM54" s="229"/>
    </row>
    <row r="55" spans="1:39" ht="17.149999999999999" customHeight="1" x14ac:dyDescent="0.3">
      <c r="B55" s="86"/>
      <c r="S55" s="74"/>
      <c r="T55" s="74"/>
      <c r="V55" s="74"/>
      <c r="W55" s="74"/>
      <c r="Y55" s="74"/>
      <c r="Z55" s="74"/>
      <c r="AB55" s="74"/>
      <c r="AC55" s="74"/>
      <c r="AE55" s="74"/>
      <c r="AF55" s="74"/>
      <c r="AH55" s="74"/>
      <c r="AI55" s="74"/>
      <c r="AK55" s="74"/>
      <c r="AL55" s="74"/>
    </row>
    <row r="56" spans="1:39" ht="17.149999999999999" customHeight="1" x14ac:dyDescent="0.3">
      <c r="A56" s="508" t="s">
        <v>76</v>
      </c>
      <c r="B56" s="87" t="s">
        <v>78</v>
      </c>
      <c r="C56" s="352">
        <f>Gastos!D97</f>
        <v>0</v>
      </c>
      <c r="D56" s="359">
        <v>0</v>
      </c>
      <c r="E56" s="360">
        <v>0</v>
      </c>
      <c r="F56" s="219"/>
      <c r="G56" s="42">
        <v>0</v>
      </c>
      <c r="H56" s="43">
        <v>0</v>
      </c>
      <c r="I56" s="224"/>
      <c r="J56" s="42">
        <v>0</v>
      </c>
      <c r="K56" s="43">
        <v>0</v>
      </c>
      <c r="L56" s="219"/>
      <c r="M56" s="42">
        <v>0</v>
      </c>
      <c r="N56" s="43">
        <v>0</v>
      </c>
      <c r="O56" s="219"/>
      <c r="P56" s="42">
        <v>0</v>
      </c>
      <c r="Q56" s="43">
        <v>0</v>
      </c>
      <c r="R56" s="224"/>
      <c r="S56" s="42">
        <v>0</v>
      </c>
      <c r="T56" s="43">
        <v>0</v>
      </c>
      <c r="U56" s="224"/>
      <c r="V56" s="42">
        <v>0</v>
      </c>
      <c r="W56" s="43">
        <v>0</v>
      </c>
      <c r="X56" s="224"/>
      <c r="Y56" s="42">
        <v>0</v>
      </c>
      <c r="Z56" s="43">
        <v>0</v>
      </c>
      <c r="AA56" s="224"/>
      <c r="AB56" s="42">
        <v>0</v>
      </c>
      <c r="AC56" s="43">
        <v>0</v>
      </c>
      <c r="AD56" s="224"/>
      <c r="AE56" s="42">
        <v>0</v>
      </c>
      <c r="AF56" s="43">
        <v>0</v>
      </c>
      <c r="AG56" s="224"/>
      <c r="AH56" s="42">
        <v>0</v>
      </c>
      <c r="AI56" s="43">
        <v>0</v>
      </c>
      <c r="AJ56" s="224"/>
      <c r="AK56" s="42">
        <v>0</v>
      </c>
      <c r="AL56" s="43">
        <v>0</v>
      </c>
      <c r="AM56" s="231"/>
    </row>
    <row r="57" spans="1:39" ht="17.149999999999999" customHeight="1" x14ac:dyDescent="0.3">
      <c r="A57" s="509"/>
      <c r="B57" s="39" t="s">
        <v>79</v>
      </c>
      <c r="C57" s="364">
        <f>Gastos!D98</f>
        <v>0</v>
      </c>
      <c r="D57" s="362">
        <v>0</v>
      </c>
      <c r="E57" s="363">
        <v>0</v>
      </c>
      <c r="F57" s="219"/>
      <c r="G57" s="44">
        <v>0</v>
      </c>
      <c r="H57" s="45">
        <v>0</v>
      </c>
      <c r="I57" s="224"/>
      <c r="J57" s="44">
        <v>0</v>
      </c>
      <c r="K57" s="45">
        <v>0</v>
      </c>
      <c r="L57" s="219"/>
      <c r="M57" s="44">
        <v>0</v>
      </c>
      <c r="N57" s="45">
        <v>0</v>
      </c>
      <c r="O57" s="219"/>
      <c r="P57" s="44">
        <v>0</v>
      </c>
      <c r="Q57" s="45">
        <v>0</v>
      </c>
      <c r="R57" s="224"/>
      <c r="S57" s="44">
        <v>0</v>
      </c>
      <c r="T57" s="45">
        <v>0</v>
      </c>
      <c r="U57" s="224"/>
      <c r="V57" s="44">
        <v>0</v>
      </c>
      <c r="W57" s="45">
        <v>0</v>
      </c>
      <c r="X57" s="224"/>
      <c r="Y57" s="44">
        <v>0</v>
      </c>
      <c r="Z57" s="45">
        <v>0</v>
      </c>
      <c r="AA57" s="224"/>
      <c r="AB57" s="44">
        <v>0</v>
      </c>
      <c r="AC57" s="45">
        <v>0</v>
      </c>
      <c r="AD57" s="224"/>
      <c r="AE57" s="44">
        <v>0</v>
      </c>
      <c r="AF57" s="45">
        <v>0</v>
      </c>
      <c r="AG57" s="224"/>
      <c r="AH57" s="44">
        <v>0</v>
      </c>
      <c r="AI57" s="45">
        <v>0</v>
      </c>
      <c r="AJ57" s="224"/>
      <c r="AK57" s="44">
        <v>0</v>
      </c>
      <c r="AL57" s="45">
        <v>0</v>
      </c>
      <c r="AM57" s="231"/>
    </row>
    <row r="58" spans="1:39" ht="17.149999999999999" customHeight="1" x14ac:dyDescent="0.3">
      <c r="A58" s="509"/>
      <c r="B58" s="39" t="s">
        <v>230</v>
      </c>
      <c r="C58" s="364">
        <f>Gastos!D99</f>
        <v>0</v>
      </c>
      <c r="D58" s="362">
        <v>0</v>
      </c>
      <c r="E58" s="363">
        <v>0</v>
      </c>
      <c r="F58" s="219"/>
      <c r="G58" s="44">
        <v>0</v>
      </c>
      <c r="H58" s="45">
        <v>0</v>
      </c>
      <c r="I58" s="224"/>
      <c r="J58" s="44">
        <v>0</v>
      </c>
      <c r="K58" s="45">
        <v>0</v>
      </c>
      <c r="L58" s="219"/>
      <c r="M58" s="44">
        <v>0</v>
      </c>
      <c r="N58" s="45">
        <v>0</v>
      </c>
      <c r="O58" s="219"/>
      <c r="P58" s="44">
        <v>0</v>
      </c>
      <c r="Q58" s="45">
        <v>0</v>
      </c>
      <c r="R58" s="224"/>
      <c r="S58" s="44">
        <v>0</v>
      </c>
      <c r="T58" s="45">
        <v>0</v>
      </c>
      <c r="U58" s="224"/>
      <c r="V58" s="44">
        <v>0</v>
      </c>
      <c r="W58" s="45">
        <v>0</v>
      </c>
      <c r="X58" s="224"/>
      <c r="Y58" s="44">
        <v>0</v>
      </c>
      <c r="Z58" s="45">
        <v>0</v>
      </c>
      <c r="AA58" s="224"/>
      <c r="AB58" s="44">
        <v>0</v>
      </c>
      <c r="AC58" s="45">
        <v>0</v>
      </c>
      <c r="AD58" s="224"/>
      <c r="AE58" s="44">
        <v>0</v>
      </c>
      <c r="AF58" s="45">
        <v>0</v>
      </c>
      <c r="AG58" s="224"/>
      <c r="AH58" s="44">
        <v>0</v>
      </c>
      <c r="AI58" s="45">
        <v>0</v>
      </c>
      <c r="AJ58" s="224"/>
      <c r="AK58" s="44">
        <v>0</v>
      </c>
      <c r="AL58" s="45">
        <v>0</v>
      </c>
      <c r="AM58" s="231"/>
    </row>
    <row r="59" spans="1:39" ht="17.149999999999999" customHeight="1" x14ac:dyDescent="0.3">
      <c r="A59" s="509"/>
      <c r="B59" s="39" t="s">
        <v>81</v>
      </c>
      <c r="C59" s="364">
        <f>Gastos!D100</f>
        <v>0</v>
      </c>
      <c r="D59" s="362">
        <v>0</v>
      </c>
      <c r="E59" s="363">
        <v>0</v>
      </c>
      <c r="F59" s="219"/>
      <c r="G59" s="44">
        <v>0</v>
      </c>
      <c r="H59" s="45">
        <v>0</v>
      </c>
      <c r="I59" s="224"/>
      <c r="J59" s="44">
        <v>0</v>
      </c>
      <c r="K59" s="45">
        <v>0</v>
      </c>
      <c r="L59" s="219"/>
      <c r="M59" s="44">
        <v>0</v>
      </c>
      <c r="N59" s="45">
        <v>0</v>
      </c>
      <c r="O59" s="219"/>
      <c r="P59" s="44">
        <v>0</v>
      </c>
      <c r="Q59" s="45">
        <v>0</v>
      </c>
      <c r="R59" s="224"/>
      <c r="S59" s="44">
        <v>0</v>
      </c>
      <c r="T59" s="45">
        <v>0</v>
      </c>
      <c r="U59" s="224"/>
      <c r="V59" s="44">
        <v>0</v>
      </c>
      <c r="W59" s="45">
        <v>0</v>
      </c>
      <c r="X59" s="224"/>
      <c r="Y59" s="44">
        <v>0</v>
      </c>
      <c r="Z59" s="45">
        <v>0</v>
      </c>
      <c r="AA59" s="224"/>
      <c r="AB59" s="44">
        <v>0</v>
      </c>
      <c r="AC59" s="45">
        <v>0</v>
      </c>
      <c r="AD59" s="224"/>
      <c r="AE59" s="44">
        <v>0</v>
      </c>
      <c r="AF59" s="45">
        <v>0</v>
      </c>
      <c r="AG59" s="224"/>
      <c r="AH59" s="44">
        <v>0</v>
      </c>
      <c r="AI59" s="45">
        <v>0</v>
      </c>
      <c r="AJ59" s="224"/>
      <c r="AK59" s="44">
        <v>0</v>
      </c>
      <c r="AL59" s="45">
        <v>0</v>
      </c>
      <c r="AM59" s="231"/>
    </row>
    <row r="60" spans="1:39" ht="17.149999999999999" customHeight="1" x14ac:dyDescent="0.3">
      <c r="A60" s="509"/>
      <c r="B60" s="277" t="s">
        <v>82</v>
      </c>
      <c r="C60" s="364">
        <f>Gastos!D101</f>
        <v>0</v>
      </c>
      <c r="D60" s="353">
        <v>0</v>
      </c>
      <c r="E60" s="354">
        <v>0</v>
      </c>
      <c r="F60" s="219"/>
      <c r="G60" s="40">
        <v>0</v>
      </c>
      <c r="H60" s="41">
        <v>0</v>
      </c>
      <c r="I60" s="224"/>
      <c r="J60" s="40">
        <v>0</v>
      </c>
      <c r="K60" s="41">
        <v>0</v>
      </c>
      <c r="L60" s="219"/>
      <c r="M60" s="40">
        <v>0</v>
      </c>
      <c r="N60" s="41">
        <v>0</v>
      </c>
      <c r="O60" s="219"/>
      <c r="P60" s="40">
        <v>0</v>
      </c>
      <c r="Q60" s="41">
        <v>0</v>
      </c>
      <c r="R60" s="224"/>
      <c r="S60" s="40">
        <v>0</v>
      </c>
      <c r="T60" s="41">
        <v>0</v>
      </c>
      <c r="U60" s="224"/>
      <c r="V60" s="40">
        <v>0</v>
      </c>
      <c r="W60" s="41">
        <v>0</v>
      </c>
      <c r="X60" s="224"/>
      <c r="Y60" s="40">
        <v>0</v>
      </c>
      <c r="Z60" s="41">
        <v>0</v>
      </c>
      <c r="AA60" s="224"/>
      <c r="AB60" s="40">
        <v>0</v>
      </c>
      <c r="AC60" s="41">
        <v>0</v>
      </c>
      <c r="AD60" s="224"/>
      <c r="AE60" s="40">
        <v>0</v>
      </c>
      <c r="AF60" s="41">
        <v>0</v>
      </c>
      <c r="AG60" s="224"/>
      <c r="AH60" s="40">
        <v>0</v>
      </c>
      <c r="AI60" s="41">
        <v>0</v>
      </c>
      <c r="AJ60" s="224"/>
      <c r="AK60" s="40">
        <v>0</v>
      </c>
      <c r="AL60" s="41">
        <v>0</v>
      </c>
      <c r="AM60" s="231"/>
    </row>
    <row r="61" spans="1:39" s="71" customFormat="1" ht="17.149999999999999" customHeight="1" x14ac:dyDescent="0.3">
      <c r="A61" s="509"/>
      <c r="B61" s="83" t="s">
        <v>182</v>
      </c>
      <c r="C61" s="355">
        <f>SUM(C56:C60)</f>
        <v>0</v>
      </c>
      <c r="D61" s="356">
        <f>SUM(D56:D60)</f>
        <v>0</v>
      </c>
      <c r="E61" s="356">
        <f>SUM(E56:E60)</f>
        <v>0</v>
      </c>
      <c r="F61" s="218"/>
      <c r="G61" s="79">
        <f>SUM(G56:G60)</f>
        <v>0</v>
      </c>
      <c r="H61" s="79">
        <f>SUM(H56:H60)</f>
        <v>0</v>
      </c>
      <c r="I61" s="222"/>
      <c r="J61" s="79">
        <f>SUM(J56:J60)</f>
        <v>0</v>
      </c>
      <c r="K61" s="79">
        <f>SUM(K56:K60)</f>
        <v>0</v>
      </c>
      <c r="L61" s="218"/>
      <c r="M61" s="79">
        <f>SUM(M56:M60)</f>
        <v>0</v>
      </c>
      <c r="N61" s="79">
        <f>SUM(N56:N60)</f>
        <v>0</v>
      </c>
      <c r="O61" s="218"/>
      <c r="P61" s="79">
        <f>SUM(P56:P60)</f>
        <v>0</v>
      </c>
      <c r="Q61" s="79">
        <f>SUM(Q56:Q60)</f>
        <v>0</v>
      </c>
      <c r="R61" s="227"/>
      <c r="S61" s="79">
        <f>SUM(S56:S60)</f>
        <v>0</v>
      </c>
      <c r="T61" s="79">
        <f>SUM(T56:T60)</f>
        <v>0</v>
      </c>
      <c r="U61" s="227"/>
      <c r="V61" s="79">
        <f>SUM(V56:V60)</f>
        <v>0</v>
      </c>
      <c r="W61" s="79">
        <f>SUM(W56:W60)</f>
        <v>0</v>
      </c>
      <c r="X61" s="227"/>
      <c r="Y61" s="79">
        <f>SUM(Y56:Y60)</f>
        <v>0</v>
      </c>
      <c r="Z61" s="79">
        <f>SUM(Z56:Z60)</f>
        <v>0</v>
      </c>
      <c r="AA61" s="227"/>
      <c r="AB61" s="79">
        <f>SUM(AB56:AB60)</f>
        <v>0</v>
      </c>
      <c r="AC61" s="79">
        <f>SUM(AC56:AC60)</f>
        <v>0</v>
      </c>
      <c r="AD61" s="227"/>
      <c r="AE61" s="79">
        <f>SUM(AE56:AE60)</f>
        <v>0</v>
      </c>
      <c r="AF61" s="79">
        <f>SUM(AF56:AF60)</f>
        <v>0</v>
      </c>
      <c r="AG61" s="227"/>
      <c r="AH61" s="79">
        <f>SUM(AH56:AH60)</f>
        <v>0</v>
      </c>
      <c r="AI61" s="79">
        <f>SUM(AI56:AI60)</f>
        <v>0</v>
      </c>
      <c r="AJ61" s="227"/>
      <c r="AK61" s="79">
        <f>SUM(AK56:AK60)</f>
        <v>0</v>
      </c>
      <c r="AL61" s="79">
        <f>SUM(AL56:AL60)</f>
        <v>0</v>
      </c>
      <c r="AM61" s="229"/>
    </row>
    <row r="62" spans="1:39" ht="17.149999999999999" customHeight="1" x14ac:dyDescent="0.3">
      <c r="B62" s="86"/>
      <c r="S62" s="74"/>
      <c r="T62" s="74"/>
      <c r="V62" s="74"/>
      <c r="W62" s="74"/>
      <c r="Y62" s="74"/>
      <c r="Z62" s="74"/>
      <c r="AB62" s="74"/>
      <c r="AC62" s="74"/>
      <c r="AE62" s="74"/>
      <c r="AF62" s="74"/>
      <c r="AH62" s="74"/>
      <c r="AI62" s="74"/>
      <c r="AK62" s="74"/>
      <c r="AL62" s="74"/>
    </row>
    <row r="63" spans="1:39" ht="17.149999999999999" customHeight="1" x14ac:dyDescent="0.3">
      <c r="A63" s="508" t="s">
        <v>83</v>
      </c>
      <c r="B63" s="82" t="s">
        <v>85</v>
      </c>
      <c r="C63" s="352">
        <f>Gastos!D105</f>
        <v>0</v>
      </c>
      <c r="D63" s="359">
        <v>0</v>
      </c>
      <c r="E63" s="360">
        <v>0</v>
      </c>
      <c r="F63" s="219"/>
      <c r="G63" s="42">
        <v>0</v>
      </c>
      <c r="H63" s="43">
        <v>0</v>
      </c>
      <c r="I63" s="224"/>
      <c r="J63" s="42">
        <v>0</v>
      </c>
      <c r="K63" s="43">
        <v>0</v>
      </c>
      <c r="L63" s="219"/>
      <c r="M63" s="42">
        <v>0</v>
      </c>
      <c r="N63" s="43">
        <v>0</v>
      </c>
      <c r="O63" s="219"/>
      <c r="P63" s="42">
        <v>0</v>
      </c>
      <c r="Q63" s="43">
        <v>0</v>
      </c>
      <c r="R63" s="224"/>
      <c r="S63" s="42">
        <v>0</v>
      </c>
      <c r="T63" s="43">
        <v>0</v>
      </c>
      <c r="U63" s="224"/>
      <c r="V63" s="42">
        <v>0</v>
      </c>
      <c r="W63" s="43">
        <v>0</v>
      </c>
      <c r="X63" s="224"/>
      <c r="Y63" s="42">
        <v>0</v>
      </c>
      <c r="Z63" s="43">
        <v>0</v>
      </c>
      <c r="AA63" s="224"/>
      <c r="AB63" s="42">
        <v>0</v>
      </c>
      <c r="AC63" s="43">
        <v>0</v>
      </c>
      <c r="AD63" s="224"/>
      <c r="AE63" s="42">
        <v>0</v>
      </c>
      <c r="AF63" s="43">
        <v>0</v>
      </c>
      <c r="AG63" s="224"/>
      <c r="AH63" s="42">
        <v>0</v>
      </c>
      <c r="AI63" s="43">
        <v>0</v>
      </c>
      <c r="AJ63" s="224"/>
      <c r="AK63" s="42">
        <v>0</v>
      </c>
      <c r="AL63" s="43">
        <v>0</v>
      </c>
      <c r="AM63" s="231"/>
    </row>
    <row r="64" spans="1:39" ht="17.149999999999999" customHeight="1" x14ac:dyDescent="0.3">
      <c r="A64" s="509"/>
      <c r="B64" s="39" t="s">
        <v>86</v>
      </c>
      <c r="C64" s="364">
        <f>Gastos!D106</f>
        <v>0</v>
      </c>
      <c r="D64" s="362">
        <v>0</v>
      </c>
      <c r="E64" s="363">
        <v>0</v>
      </c>
      <c r="F64" s="219"/>
      <c r="G64" s="44">
        <v>0</v>
      </c>
      <c r="H64" s="45">
        <v>0</v>
      </c>
      <c r="I64" s="224"/>
      <c r="J64" s="44">
        <v>0</v>
      </c>
      <c r="K64" s="45">
        <v>0</v>
      </c>
      <c r="L64" s="219"/>
      <c r="M64" s="44">
        <v>0</v>
      </c>
      <c r="N64" s="45">
        <v>0</v>
      </c>
      <c r="O64" s="219"/>
      <c r="P64" s="44">
        <v>0</v>
      </c>
      <c r="Q64" s="45">
        <v>0</v>
      </c>
      <c r="R64" s="224"/>
      <c r="S64" s="44">
        <v>0</v>
      </c>
      <c r="T64" s="45">
        <v>0</v>
      </c>
      <c r="U64" s="224"/>
      <c r="V64" s="44">
        <v>0</v>
      </c>
      <c r="W64" s="45">
        <v>0</v>
      </c>
      <c r="X64" s="224"/>
      <c r="Y64" s="44">
        <v>0</v>
      </c>
      <c r="Z64" s="45">
        <v>0</v>
      </c>
      <c r="AA64" s="224"/>
      <c r="AB64" s="44">
        <v>0</v>
      </c>
      <c r="AC64" s="45">
        <v>0</v>
      </c>
      <c r="AD64" s="224"/>
      <c r="AE64" s="44">
        <v>0</v>
      </c>
      <c r="AF64" s="45">
        <v>0</v>
      </c>
      <c r="AG64" s="224"/>
      <c r="AH64" s="44">
        <v>0</v>
      </c>
      <c r="AI64" s="45">
        <v>0</v>
      </c>
      <c r="AJ64" s="224"/>
      <c r="AK64" s="44">
        <v>0</v>
      </c>
      <c r="AL64" s="45">
        <v>0</v>
      </c>
      <c r="AM64" s="231"/>
    </row>
    <row r="65" spans="1:39" ht="17.149999999999999" customHeight="1" x14ac:dyDescent="0.3">
      <c r="A65" s="509"/>
      <c r="B65" s="39" t="s">
        <v>87</v>
      </c>
      <c r="C65" s="364">
        <f>Gastos!D107</f>
        <v>0</v>
      </c>
      <c r="D65" s="362">
        <v>0</v>
      </c>
      <c r="E65" s="363">
        <v>0</v>
      </c>
      <c r="F65" s="219"/>
      <c r="G65" s="44">
        <v>0</v>
      </c>
      <c r="H65" s="45">
        <v>0</v>
      </c>
      <c r="I65" s="224"/>
      <c r="J65" s="44">
        <v>0</v>
      </c>
      <c r="K65" s="45">
        <v>0</v>
      </c>
      <c r="L65" s="219"/>
      <c r="M65" s="44">
        <v>0</v>
      </c>
      <c r="N65" s="45">
        <v>0</v>
      </c>
      <c r="O65" s="219"/>
      <c r="P65" s="44">
        <v>0</v>
      </c>
      <c r="Q65" s="45">
        <v>0</v>
      </c>
      <c r="R65" s="224"/>
      <c r="S65" s="44">
        <v>0</v>
      </c>
      <c r="T65" s="45">
        <v>0</v>
      </c>
      <c r="U65" s="224"/>
      <c r="V65" s="44">
        <v>0</v>
      </c>
      <c r="W65" s="45">
        <v>0</v>
      </c>
      <c r="X65" s="224"/>
      <c r="Y65" s="44">
        <v>0</v>
      </c>
      <c r="Z65" s="45">
        <v>0</v>
      </c>
      <c r="AA65" s="224"/>
      <c r="AB65" s="44">
        <v>0</v>
      </c>
      <c r="AC65" s="45">
        <v>0</v>
      </c>
      <c r="AD65" s="224"/>
      <c r="AE65" s="44">
        <v>0</v>
      </c>
      <c r="AF65" s="45">
        <v>0</v>
      </c>
      <c r="AG65" s="224"/>
      <c r="AH65" s="44">
        <v>0</v>
      </c>
      <c r="AI65" s="45">
        <v>0</v>
      </c>
      <c r="AJ65" s="224"/>
      <c r="AK65" s="44">
        <v>0</v>
      </c>
      <c r="AL65" s="45">
        <v>0</v>
      </c>
      <c r="AM65" s="231"/>
    </row>
    <row r="66" spans="1:39" ht="17.149999999999999" customHeight="1" x14ac:dyDescent="0.3">
      <c r="A66" s="509"/>
      <c r="B66" s="39" t="s">
        <v>88</v>
      </c>
      <c r="C66" s="364">
        <f>Gastos!D108</f>
        <v>0</v>
      </c>
      <c r="D66" s="362">
        <v>0</v>
      </c>
      <c r="E66" s="363">
        <v>0</v>
      </c>
      <c r="F66" s="219"/>
      <c r="G66" s="44">
        <v>0</v>
      </c>
      <c r="H66" s="45">
        <v>0</v>
      </c>
      <c r="I66" s="224"/>
      <c r="J66" s="44">
        <v>0</v>
      </c>
      <c r="K66" s="45">
        <v>0</v>
      </c>
      <c r="L66" s="219"/>
      <c r="M66" s="44">
        <v>0</v>
      </c>
      <c r="N66" s="45">
        <v>0</v>
      </c>
      <c r="O66" s="219"/>
      <c r="P66" s="44">
        <v>0</v>
      </c>
      <c r="Q66" s="45">
        <v>0</v>
      </c>
      <c r="R66" s="224"/>
      <c r="S66" s="44">
        <v>0</v>
      </c>
      <c r="T66" s="45">
        <v>0</v>
      </c>
      <c r="U66" s="224"/>
      <c r="V66" s="44">
        <v>0</v>
      </c>
      <c r="W66" s="45">
        <v>0</v>
      </c>
      <c r="X66" s="224"/>
      <c r="Y66" s="44">
        <v>0</v>
      </c>
      <c r="Z66" s="45">
        <v>0</v>
      </c>
      <c r="AA66" s="224"/>
      <c r="AB66" s="44">
        <v>0</v>
      </c>
      <c r="AC66" s="45">
        <v>0</v>
      </c>
      <c r="AD66" s="224"/>
      <c r="AE66" s="44">
        <v>0</v>
      </c>
      <c r="AF66" s="45">
        <v>0</v>
      </c>
      <c r="AG66" s="224"/>
      <c r="AH66" s="44">
        <v>0</v>
      </c>
      <c r="AI66" s="45">
        <v>0</v>
      </c>
      <c r="AJ66" s="224"/>
      <c r="AK66" s="44">
        <v>0</v>
      </c>
      <c r="AL66" s="45">
        <v>0</v>
      </c>
      <c r="AM66" s="231"/>
    </row>
    <row r="67" spans="1:39" ht="17.149999999999999" customHeight="1" x14ac:dyDescent="0.3">
      <c r="A67" s="509"/>
      <c r="B67" s="39" t="s">
        <v>89</v>
      </c>
      <c r="C67" s="364">
        <f>Gastos!D109</f>
        <v>0</v>
      </c>
      <c r="D67" s="362">
        <v>0</v>
      </c>
      <c r="E67" s="363">
        <v>0</v>
      </c>
      <c r="F67" s="219"/>
      <c r="G67" s="44">
        <v>0</v>
      </c>
      <c r="H67" s="45">
        <v>0</v>
      </c>
      <c r="I67" s="224"/>
      <c r="J67" s="44">
        <v>0</v>
      </c>
      <c r="K67" s="45">
        <v>0</v>
      </c>
      <c r="L67" s="219"/>
      <c r="M67" s="44">
        <v>0</v>
      </c>
      <c r="N67" s="45">
        <v>0</v>
      </c>
      <c r="O67" s="219"/>
      <c r="P67" s="44">
        <v>0</v>
      </c>
      <c r="Q67" s="45">
        <v>0</v>
      </c>
      <c r="R67" s="224"/>
      <c r="S67" s="44">
        <v>0</v>
      </c>
      <c r="T67" s="45">
        <v>0</v>
      </c>
      <c r="U67" s="224"/>
      <c r="V67" s="44">
        <v>0</v>
      </c>
      <c r="W67" s="45">
        <v>0</v>
      </c>
      <c r="X67" s="224"/>
      <c r="Y67" s="44">
        <v>0</v>
      </c>
      <c r="Z67" s="45">
        <v>0</v>
      </c>
      <c r="AA67" s="224"/>
      <c r="AB67" s="44">
        <v>0</v>
      </c>
      <c r="AC67" s="45">
        <v>0</v>
      </c>
      <c r="AD67" s="224"/>
      <c r="AE67" s="44">
        <v>0</v>
      </c>
      <c r="AF67" s="45">
        <v>0</v>
      </c>
      <c r="AG67" s="224"/>
      <c r="AH67" s="44">
        <v>0</v>
      </c>
      <c r="AI67" s="45">
        <v>0</v>
      </c>
      <c r="AJ67" s="224"/>
      <c r="AK67" s="44">
        <v>0</v>
      </c>
      <c r="AL67" s="45">
        <v>0</v>
      </c>
      <c r="AM67" s="231"/>
    </row>
    <row r="68" spans="1:39" ht="17.149999999999999" customHeight="1" x14ac:dyDescent="0.3">
      <c r="A68" s="509"/>
      <c r="B68" s="39" t="s">
        <v>90</v>
      </c>
      <c r="C68" s="364">
        <f>Gastos!D110</f>
        <v>0</v>
      </c>
      <c r="D68" s="362">
        <v>0</v>
      </c>
      <c r="E68" s="363">
        <v>0</v>
      </c>
      <c r="F68" s="219"/>
      <c r="G68" s="44">
        <v>0</v>
      </c>
      <c r="H68" s="45">
        <v>0</v>
      </c>
      <c r="I68" s="224"/>
      <c r="J68" s="44">
        <v>0</v>
      </c>
      <c r="K68" s="45">
        <v>0</v>
      </c>
      <c r="L68" s="219"/>
      <c r="M68" s="44">
        <v>0</v>
      </c>
      <c r="N68" s="45">
        <v>0</v>
      </c>
      <c r="O68" s="219"/>
      <c r="P68" s="44">
        <v>0</v>
      </c>
      <c r="Q68" s="45">
        <v>0</v>
      </c>
      <c r="R68" s="224"/>
      <c r="S68" s="44">
        <v>0</v>
      </c>
      <c r="T68" s="45">
        <v>0</v>
      </c>
      <c r="U68" s="224"/>
      <c r="V68" s="44">
        <v>0</v>
      </c>
      <c r="W68" s="45">
        <v>0</v>
      </c>
      <c r="X68" s="224"/>
      <c r="Y68" s="44">
        <v>0</v>
      </c>
      <c r="Z68" s="45">
        <v>0</v>
      </c>
      <c r="AA68" s="224"/>
      <c r="AB68" s="44">
        <v>0</v>
      </c>
      <c r="AC68" s="45">
        <v>0</v>
      </c>
      <c r="AD68" s="224"/>
      <c r="AE68" s="44">
        <v>0</v>
      </c>
      <c r="AF68" s="45">
        <v>0</v>
      </c>
      <c r="AG68" s="224"/>
      <c r="AH68" s="44">
        <v>0</v>
      </c>
      <c r="AI68" s="45">
        <v>0</v>
      </c>
      <c r="AJ68" s="224"/>
      <c r="AK68" s="44">
        <v>0</v>
      </c>
      <c r="AL68" s="45">
        <v>0</v>
      </c>
      <c r="AM68" s="231"/>
    </row>
    <row r="69" spans="1:39" ht="17.149999999999999" customHeight="1" x14ac:dyDescent="0.3">
      <c r="A69" s="509"/>
      <c r="B69" s="39" t="s">
        <v>91</v>
      </c>
      <c r="C69" s="364">
        <f>Gastos!D111</f>
        <v>0</v>
      </c>
      <c r="D69" s="362">
        <v>0</v>
      </c>
      <c r="E69" s="363">
        <v>0</v>
      </c>
      <c r="F69" s="219"/>
      <c r="G69" s="44">
        <v>0</v>
      </c>
      <c r="H69" s="45">
        <v>0</v>
      </c>
      <c r="I69" s="224"/>
      <c r="J69" s="44">
        <v>0</v>
      </c>
      <c r="K69" s="45">
        <v>0</v>
      </c>
      <c r="L69" s="219"/>
      <c r="M69" s="44">
        <v>0</v>
      </c>
      <c r="N69" s="45">
        <v>0</v>
      </c>
      <c r="O69" s="219"/>
      <c r="P69" s="44">
        <v>0</v>
      </c>
      <c r="Q69" s="45">
        <v>0</v>
      </c>
      <c r="R69" s="224"/>
      <c r="S69" s="44">
        <v>0</v>
      </c>
      <c r="T69" s="45">
        <v>0</v>
      </c>
      <c r="U69" s="224"/>
      <c r="V69" s="44">
        <v>0</v>
      </c>
      <c r="W69" s="45">
        <v>0</v>
      </c>
      <c r="X69" s="224"/>
      <c r="Y69" s="44">
        <v>0</v>
      </c>
      <c r="Z69" s="45">
        <v>0</v>
      </c>
      <c r="AA69" s="224"/>
      <c r="AB69" s="44">
        <v>0</v>
      </c>
      <c r="AC69" s="45">
        <v>0</v>
      </c>
      <c r="AD69" s="224"/>
      <c r="AE69" s="44">
        <v>0</v>
      </c>
      <c r="AF69" s="45">
        <v>0</v>
      </c>
      <c r="AG69" s="224"/>
      <c r="AH69" s="44">
        <v>0</v>
      </c>
      <c r="AI69" s="45">
        <v>0</v>
      </c>
      <c r="AJ69" s="224"/>
      <c r="AK69" s="44">
        <v>0</v>
      </c>
      <c r="AL69" s="45">
        <v>0</v>
      </c>
      <c r="AM69" s="231"/>
    </row>
    <row r="70" spans="1:39" ht="17.149999999999999" customHeight="1" x14ac:dyDescent="0.3">
      <c r="A70" s="509"/>
      <c r="B70" s="39" t="s">
        <v>92</v>
      </c>
      <c r="C70" s="364">
        <f>Gastos!D112</f>
        <v>0</v>
      </c>
      <c r="D70" s="362">
        <v>0</v>
      </c>
      <c r="E70" s="363">
        <v>0</v>
      </c>
      <c r="F70" s="219"/>
      <c r="G70" s="44">
        <v>0</v>
      </c>
      <c r="H70" s="45">
        <v>0</v>
      </c>
      <c r="I70" s="224"/>
      <c r="J70" s="44">
        <v>0</v>
      </c>
      <c r="K70" s="45">
        <v>0</v>
      </c>
      <c r="L70" s="219"/>
      <c r="M70" s="44">
        <v>0</v>
      </c>
      <c r="N70" s="45">
        <v>0</v>
      </c>
      <c r="O70" s="219"/>
      <c r="P70" s="44">
        <v>0</v>
      </c>
      <c r="Q70" s="45">
        <v>0</v>
      </c>
      <c r="R70" s="224"/>
      <c r="S70" s="44">
        <v>0</v>
      </c>
      <c r="T70" s="45">
        <v>0</v>
      </c>
      <c r="U70" s="224"/>
      <c r="V70" s="44">
        <v>0</v>
      </c>
      <c r="W70" s="45">
        <v>0</v>
      </c>
      <c r="X70" s="224"/>
      <c r="Y70" s="44">
        <v>0</v>
      </c>
      <c r="Z70" s="45">
        <v>0</v>
      </c>
      <c r="AA70" s="224"/>
      <c r="AB70" s="44">
        <v>0</v>
      </c>
      <c r="AC70" s="45">
        <v>0</v>
      </c>
      <c r="AD70" s="224"/>
      <c r="AE70" s="44">
        <v>0</v>
      </c>
      <c r="AF70" s="45">
        <v>0</v>
      </c>
      <c r="AG70" s="224"/>
      <c r="AH70" s="44">
        <v>0</v>
      </c>
      <c r="AI70" s="45">
        <v>0</v>
      </c>
      <c r="AJ70" s="224"/>
      <c r="AK70" s="44">
        <v>0</v>
      </c>
      <c r="AL70" s="45">
        <v>0</v>
      </c>
      <c r="AM70" s="231"/>
    </row>
    <row r="71" spans="1:39" ht="17.149999999999999" customHeight="1" x14ac:dyDescent="0.3">
      <c r="A71" s="509"/>
      <c r="B71" s="39" t="s">
        <v>231</v>
      </c>
      <c r="C71" s="364">
        <f>Gastos!D113</f>
        <v>0</v>
      </c>
      <c r="D71" s="362">
        <v>0</v>
      </c>
      <c r="E71" s="363">
        <v>0</v>
      </c>
      <c r="F71" s="219"/>
      <c r="G71" s="44">
        <v>0</v>
      </c>
      <c r="H71" s="45">
        <v>0</v>
      </c>
      <c r="I71" s="224"/>
      <c r="J71" s="44">
        <v>0</v>
      </c>
      <c r="K71" s="45">
        <v>0</v>
      </c>
      <c r="L71" s="219"/>
      <c r="M71" s="44">
        <v>0</v>
      </c>
      <c r="N71" s="45">
        <v>0</v>
      </c>
      <c r="O71" s="219"/>
      <c r="P71" s="44">
        <v>0</v>
      </c>
      <c r="Q71" s="45">
        <v>0</v>
      </c>
      <c r="R71" s="224"/>
      <c r="S71" s="44">
        <v>0</v>
      </c>
      <c r="T71" s="45">
        <v>0</v>
      </c>
      <c r="U71" s="224"/>
      <c r="V71" s="44">
        <v>0</v>
      </c>
      <c r="W71" s="45">
        <v>0</v>
      </c>
      <c r="X71" s="224"/>
      <c r="Y71" s="44">
        <v>0</v>
      </c>
      <c r="Z71" s="45">
        <v>0</v>
      </c>
      <c r="AA71" s="224"/>
      <c r="AB71" s="44">
        <v>0</v>
      </c>
      <c r="AC71" s="45">
        <v>0</v>
      </c>
      <c r="AD71" s="224"/>
      <c r="AE71" s="44">
        <v>0</v>
      </c>
      <c r="AF71" s="45">
        <v>0</v>
      </c>
      <c r="AG71" s="224"/>
      <c r="AH71" s="44">
        <v>0</v>
      </c>
      <c r="AI71" s="45">
        <v>0</v>
      </c>
      <c r="AJ71" s="224"/>
      <c r="AK71" s="44">
        <v>0</v>
      </c>
      <c r="AL71" s="45">
        <v>0</v>
      </c>
      <c r="AM71" s="231"/>
    </row>
    <row r="72" spans="1:39" ht="17.149999999999999" customHeight="1" x14ac:dyDescent="0.3">
      <c r="A72" s="509"/>
      <c r="B72" s="39" t="s">
        <v>232</v>
      </c>
      <c r="C72" s="364">
        <f>Gastos!D114</f>
        <v>0</v>
      </c>
      <c r="D72" s="362">
        <v>0</v>
      </c>
      <c r="E72" s="363">
        <v>0</v>
      </c>
      <c r="F72" s="219"/>
      <c r="G72" s="44">
        <v>0</v>
      </c>
      <c r="H72" s="45">
        <v>0</v>
      </c>
      <c r="I72" s="224"/>
      <c r="J72" s="44">
        <v>0</v>
      </c>
      <c r="K72" s="45">
        <v>0</v>
      </c>
      <c r="L72" s="219"/>
      <c r="M72" s="44">
        <v>0</v>
      </c>
      <c r="N72" s="45">
        <v>0</v>
      </c>
      <c r="O72" s="219"/>
      <c r="P72" s="44">
        <v>0</v>
      </c>
      <c r="Q72" s="45">
        <v>0</v>
      </c>
      <c r="R72" s="224"/>
      <c r="S72" s="44">
        <v>0</v>
      </c>
      <c r="T72" s="45">
        <v>0</v>
      </c>
      <c r="U72" s="224"/>
      <c r="V72" s="44">
        <v>0</v>
      </c>
      <c r="W72" s="45">
        <v>0</v>
      </c>
      <c r="X72" s="224"/>
      <c r="Y72" s="44">
        <v>0</v>
      </c>
      <c r="Z72" s="45">
        <v>0</v>
      </c>
      <c r="AA72" s="224"/>
      <c r="AB72" s="44">
        <v>0</v>
      </c>
      <c r="AC72" s="45">
        <v>0</v>
      </c>
      <c r="AD72" s="224"/>
      <c r="AE72" s="44">
        <v>0</v>
      </c>
      <c r="AF72" s="45">
        <v>0</v>
      </c>
      <c r="AG72" s="224"/>
      <c r="AH72" s="44">
        <v>0</v>
      </c>
      <c r="AI72" s="45">
        <v>0</v>
      </c>
      <c r="AJ72" s="224"/>
      <c r="AK72" s="44">
        <v>0</v>
      </c>
      <c r="AL72" s="45">
        <v>0</v>
      </c>
      <c r="AM72" s="231"/>
    </row>
    <row r="73" spans="1:39" ht="17.149999999999999" customHeight="1" x14ac:dyDescent="0.3">
      <c r="A73" s="509"/>
      <c r="B73" s="39" t="s">
        <v>233</v>
      </c>
      <c r="C73" s="364">
        <f>Gastos!D115</f>
        <v>0</v>
      </c>
      <c r="D73" s="353">
        <v>0</v>
      </c>
      <c r="E73" s="354">
        <v>0</v>
      </c>
      <c r="F73" s="219"/>
      <c r="G73" s="40">
        <v>0</v>
      </c>
      <c r="H73" s="41">
        <v>0</v>
      </c>
      <c r="I73" s="224"/>
      <c r="J73" s="40">
        <v>0</v>
      </c>
      <c r="K73" s="41">
        <v>0</v>
      </c>
      <c r="L73" s="219"/>
      <c r="M73" s="40">
        <v>0</v>
      </c>
      <c r="N73" s="41">
        <v>0</v>
      </c>
      <c r="O73" s="219"/>
      <c r="P73" s="40">
        <v>0</v>
      </c>
      <c r="Q73" s="41">
        <v>0</v>
      </c>
      <c r="R73" s="224"/>
      <c r="S73" s="40">
        <v>0</v>
      </c>
      <c r="T73" s="41">
        <v>0</v>
      </c>
      <c r="U73" s="224"/>
      <c r="V73" s="40">
        <v>0</v>
      </c>
      <c r="W73" s="41">
        <v>0</v>
      </c>
      <c r="X73" s="224"/>
      <c r="Y73" s="40">
        <v>0</v>
      </c>
      <c r="Z73" s="41">
        <v>0</v>
      </c>
      <c r="AA73" s="224"/>
      <c r="AB73" s="40">
        <v>0</v>
      </c>
      <c r="AC73" s="41">
        <v>0</v>
      </c>
      <c r="AD73" s="224"/>
      <c r="AE73" s="40">
        <v>0</v>
      </c>
      <c r="AF73" s="41">
        <v>0</v>
      </c>
      <c r="AG73" s="224"/>
      <c r="AH73" s="40">
        <v>0</v>
      </c>
      <c r="AI73" s="41">
        <v>0</v>
      </c>
      <c r="AJ73" s="224"/>
      <c r="AK73" s="40">
        <v>0</v>
      </c>
      <c r="AL73" s="41">
        <v>0</v>
      </c>
      <c r="AM73" s="231"/>
    </row>
    <row r="74" spans="1:39" s="71" customFormat="1" ht="17.149999999999999" customHeight="1" x14ac:dyDescent="0.3">
      <c r="A74" s="509"/>
      <c r="B74" s="83" t="s">
        <v>182</v>
      </c>
      <c r="C74" s="355">
        <f>SUM(C63:C73)</f>
        <v>0</v>
      </c>
      <c r="D74" s="356">
        <f>SUM(D63:D73)</f>
        <v>0</v>
      </c>
      <c r="E74" s="356">
        <f>SUM(E63:E73)</f>
        <v>0</v>
      </c>
      <c r="F74" s="218"/>
      <c r="G74" s="79">
        <f>SUM(G63:G73)</f>
        <v>0</v>
      </c>
      <c r="H74" s="79">
        <f>SUM(H63:H73)</f>
        <v>0</v>
      </c>
      <c r="I74" s="222"/>
      <c r="J74" s="79">
        <f>SUM(J63:J73)</f>
        <v>0</v>
      </c>
      <c r="K74" s="79">
        <f>SUM(K63:K73)</f>
        <v>0</v>
      </c>
      <c r="L74" s="218"/>
      <c r="M74" s="79">
        <f>SUM(M63:M73)</f>
        <v>0</v>
      </c>
      <c r="N74" s="79">
        <f>SUM(N63:N73)</f>
        <v>0</v>
      </c>
      <c r="O74" s="218"/>
      <c r="P74" s="79">
        <f>SUM(P63:P73)</f>
        <v>0</v>
      </c>
      <c r="Q74" s="79">
        <f>SUM(Q63:Q73)</f>
        <v>0</v>
      </c>
      <c r="R74" s="227"/>
      <c r="S74" s="79">
        <f>SUM(S63:S73)</f>
        <v>0</v>
      </c>
      <c r="T74" s="79">
        <f>SUM(T63:T73)</f>
        <v>0</v>
      </c>
      <c r="U74" s="227"/>
      <c r="V74" s="79">
        <f>SUM(V63:V73)</f>
        <v>0</v>
      </c>
      <c r="W74" s="79">
        <f>SUM(W63:W73)</f>
        <v>0</v>
      </c>
      <c r="X74" s="227"/>
      <c r="Y74" s="79">
        <f>SUM(Y63:Y73)</f>
        <v>0</v>
      </c>
      <c r="Z74" s="79">
        <f>SUM(Z63:Z73)</f>
        <v>0</v>
      </c>
      <c r="AA74" s="227"/>
      <c r="AB74" s="79">
        <f>SUM(AB63:AB73)</f>
        <v>0</v>
      </c>
      <c r="AC74" s="79">
        <f>SUM(AC63:AC73)</f>
        <v>0</v>
      </c>
      <c r="AD74" s="227"/>
      <c r="AE74" s="79">
        <f>SUM(AE63:AE73)</f>
        <v>0</v>
      </c>
      <c r="AF74" s="79">
        <f>SUM(AF63:AF73)</f>
        <v>0</v>
      </c>
      <c r="AG74" s="227"/>
      <c r="AH74" s="79">
        <f>SUM(AH63:AH73)</f>
        <v>0</v>
      </c>
      <c r="AI74" s="79">
        <f>SUM(AI63:AI73)</f>
        <v>0</v>
      </c>
      <c r="AJ74" s="227"/>
      <c r="AK74" s="79">
        <f>SUM(AK63:AK73)</f>
        <v>0</v>
      </c>
      <c r="AL74" s="79">
        <f>SUM(AL63:AL73)</f>
        <v>0</v>
      </c>
      <c r="AM74" s="229"/>
    </row>
    <row r="75" spans="1:39" ht="17.149999999999999" customHeight="1" x14ac:dyDescent="0.3">
      <c r="B75" s="86"/>
      <c r="S75" s="74"/>
      <c r="T75" s="74"/>
      <c r="V75" s="74"/>
      <c r="W75" s="74"/>
      <c r="Y75" s="74"/>
      <c r="Z75" s="74"/>
      <c r="AB75" s="74"/>
      <c r="AC75" s="74"/>
      <c r="AE75" s="74"/>
      <c r="AF75" s="74"/>
      <c r="AH75" s="74"/>
      <c r="AI75" s="74"/>
      <c r="AK75" s="74"/>
      <c r="AL75" s="74"/>
    </row>
    <row r="76" spans="1:39" ht="17.149999999999999" customHeight="1" x14ac:dyDescent="0.3">
      <c r="A76" s="508" t="s">
        <v>234</v>
      </c>
      <c r="B76" s="82" t="s">
        <v>95</v>
      </c>
      <c r="C76" s="352">
        <f>Gastos!D119</f>
        <v>0</v>
      </c>
      <c r="D76" s="359">
        <v>0</v>
      </c>
      <c r="E76" s="360">
        <v>0</v>
      </c>
      <c r="F76" s="219"/>
      <c r="G76" s="42">
        <v>0</v>
      </c>
      <c r="H76" s="43">
        <v>0</v>
      </c>
      <c r="I76" s="224"/>
      <c r="J76" s="42">
        <v>0</v>
      </c>
      <c r="K76" s="43">
        <v>0</v>
      </c>
      <c r="L76" s="219"/>
      <c r="M76" s="42">
        <v>0</v>
      </c>
      <c r="N76" s="43">
        <v>0</v>
      </c>
      <c r="O76" s="219"/>
      <c r="P76" s="42">
        <v>0</v>
      </c>
      <c r="Q76" s="43">
        <v>0</v>
      </c>
      <c r="R76" s="224"/>
      <c r="S76" s="42">
        <v>0</v>
      </c>
      <c r="T76" s="43">
        <v>0</v>
      </c>
      <c r="U76" s="224"/>
      <c r="V76" s="42">
        <v>0</v>
      </c>
      <c r="W76" s="43">
        <v>0</v>
      </c>
      <c r="X76" s="224"/>
      <c r="Y76" s="42">
        <v>0</v>
      </c>
      <c r="Z76" s="43">
        <v>0</v>
      </c>
      <c r="AA76" s="224"/>
      <c r="AB76" s="42">
        <v>0</v>
      </c>
      <c r="AC76" s="43">
        <v>0</v>
      </c>
      <c r="AD76" s="224"/>
      <c r="AE76" s="42">
        <v>0</v>
      </c>
      <c r="AF76" s="43">
        <v>0</v>
      </c>
      <c r="AG76" s="224"/>
      <c r="AH76" s="42">
        <v>0</v>
      </c>
      <c r="AI76" s="43">
        <v>0</v>
      </c>
      <c r="AJ76" s="224"/>
      <c r="AK76" s="42">
        <v>0</v>
      </c>
      <c r="AL76" s="43">
        <v>0</v>
      </c>
      <c r="AM76" s="231"/>
    </row>
    <row r="77" spans="1:39" ht="17.149999999999999" customHeight="1" x14ac:dyDescent="0.3">
      <c r="A77" s="509"/>
      <c r="B77" s="39" t="s">
        <v>96</v>
      </c>
      <c r="C77" s="364">
        <f>Gastos!D120</f>
        <v>0</v>
      </c>
      <c r="D77" s="362">
        <v>0</v>
      </c>
      <c r="E77" s="363">
        <v>0</v>
      </c>
      <c r="F77" s="219"/>
      <c r="G77" s="44">
        <v>0</v>
      </c>
      <c r="H77" s="45">
        <v>0</v>
      </c>
      <c r="I77" s="224"/>
      <c r="J77" s="44">
        <v>0</v>
      </c>
      <c r="K77" s="45">
        <v>0</v>
      </c>
      <c r="L77" s="219"/>
      <c r="M77" s="44">
        <v>0</v>
      </c>
      <c r="N77" s="45">
        <v>0</v>
      </c>
      <c r="O77" s="219"/>
      <c r="P77" s="44">
        <v>0</v>
      </c>
      <c r="Q77" s="45">
        <v>0</v>
      </c>
      <c r="R77" s="224"/>
      <c r="S77" s="44">
        <v>0</v>
      </c>
      <c r="T77" s="45">
        <v>0</v>
      </c>
      <c r="U77" s="224"/>
      <c r="V77" s="44">
        <v>0</v>
      </c>
      <c r="W77" s="45">
        <v>0</v>
      </c>
      <c r="X77" s="224"/>
      <c r="Y77" s="44">
        <v>0</v>
      </c>
      <c r="Z77" s="45">
        <v>0</v>
      </c>
      <c r="AA77" s="224"/>
      <c r="AB77" s="44">
        <v>0</v>
      </c>
      <c r="AC77" s="45">
        <v>0</v>
      </c>
      <c r="AD77" s="224"/>
      <c r="AE77" s="44">
        <v>0</v>
      </c>
      <c r="AF77" s="45">
        <v>0</v>
      </c>
      <c r="AG77" s="224"/>
      <c r="AH77" s="44">
        <v>0</v>
      </c>
      <c r="AI77" s="45">
        <v>0</v>
      </c>
      <c r="AJ77" s="224"/>
      <c r="AK77" s="44">
        <v>0</v>
      </c>
      <c r="AL77" s="45">
        <v>0</v>
      </c>
      <c r="AM77" s="231"/>
    </row>
    <row r="78" spans="1:39" ht="17.149999999999999" customHeight="1" x14ac:dyDescent="0.3">
      <c r="A78" s="509"/>
      <c r="B78" s="39" t="s">
        <v>97</v>
      </c>
      <c r="C78" s="364">
        <f>Gastos!D121</f>
        <v>0</v>
      </c>
      <c r="D78" s="362">
        <v>0</v>
      </c>
      <c r="E78" s="363">
        <v>0</v>
      </c>
      <c r="F78" s="219"/>
      <c r="G78" s="44">
        <v>0</v>
      </c>
      <c r="H78" s="45">
        <v>0</v>
      </c>
      <c r="I78" s="224"/>
      <c r="J78" s="44">
        <v>0</v>
      </c>
      <c r="K78" s="45">
        <v>0</v>
      </c>
      <c r="L78" s="219"/>
      <c r="M78" s="44">
        <v>0</v>
      </c>
      <c r="N78" s="45">
        <v>0</v>
      </c>
      <c r="O78" s="219"/>
      <c r="P78" s="44">
        <v>0</v>
      </c>
      <c r="Q78" s="45">
        <v>0</v>
      </c>
      <c r="R78" s="224"/>
      <c r="S78" s="44">
        <v>0</v>
      </c>
      <c r="T78" s="45">
        <v>0</v>
      </c>
      <c r="U78" s="224"/>
      <c r="V78" s="44">
        <v>0</v>
      </c>
      <c r="W78" s="45">
        <v>0</v>
      </c>
      <c r="X78" s="224"/>
      <c r="Y78" s="44">
        <v>0</v>
      </c>
      <c r="Z78" s="45">
        <v>0</v>
      </c>
      <c r="AA78" s="224"/>
      <c r="AB78" s="44">
        <v>0</v>
      </c>
      <c r="AC78" s="45">
        <v>0</v>
      </c>
      <c r="AD78" s="224"/>
      <c r="AE78" s="44">
        <v>0</v>
      </c>
      <c r="AF78" s="45">
        <v>0</v>
      </c>
      <c r="AG78" s="224"/>
      <c r="AH78" s="44">
        <v>0</v>
      </c>
      <c r="AI78" s="45">
        <v>0</v>
      </c>
      <c r="AJ78" s="224"/>
      <c r="AK78" s="44">
        <v>0</v>
      </c>
      <c r="AL78" s="45">
        <v>0</v>
      </c>
      <c r="AM78" s="231"/>
    </row>
    <row r="79" spans="1:39" ht="17.149999999999999" customHeight="1" x14ac:dyDescent="0.3">
      <c r="A79" s="509"/>
      <c r="B79" s="39" t="s">
        <v>98</v>
      </c>
      <c r="C79" s="364">
        <f>Gastos!D122</f>
        <v>0</v>
      </c>
      <c r="D79" s="362">
        <v>0</v>
      </c>
      <c r="E79" s="363">
        <v>0</v>
      </c>
      <c r="F79" s="219"/>
      <c r="G79" s="44">
        <v>0</v>
      </c>
      <c r="H79" s="45">
        <v>0</v>
      </c>
      <c r="I79" s="224"/>
      <c r="J79" s="44">
        <v>0</v>
      </c>
      <c r="K79" s="45">
        <v>0</v>
      </c>
      <c r="L79" s="219"/>
      <c r="M79" s="44">
        <v>0</v>
      </c>
      <c r="N79" s="45">
        <v>0</v>
      </c>
      <c r="O79" s="219"/>
      <c r="P79" s="44">
        <v>0</v>
      </c>
      <c r="Q79" s="45">
        <v>0</v>
      </c>
      <c r="R79" s="224"/>
      <c r="S79" s="44">
        <v>0</v>
      </c>
      <c r="T79" s="45">
        <v>0</v>
      </c>
      <c r="U79" s="224"/>
      <c r="V79" s="44">
        <v>0</v>
      </c>
      <c r="W79" s="45">
        <v>0</v>
      </c>
      <c r="X79" s="224"/>
      <c r="Y79" s="44">
        <v>0</v>
      </c>
      <c r="Z79" s="45">
        <v>0</v>
      </c>
      <c r="AA79" s="224"/>
      <c r="AB79" s="44">
        <v>0</v>
      </c>
      <c r="AC79" s="45">
        <v>0</v>
      </c>
      <c r="AD79" s="224"/>
      <c r="AE79" s="44">
        <v>0</v>
      </c>
      <c r="AF79" s="45">
        <v>0</v>
      </c>
      <c r="AG79" s="224"/>
      <c r="AH79" s="44">
        <v>0</v>
      </c>
      <c r="AI79" s="45">
        <v>0</v>
      </c>
      <c r="AJ79" s="224"/>
      <c r="AK79" s="44">
        <v>0</v>
      </c>
      <c r="AL79" s="45">
        <v>0</v>
      </c>
      <c r="AM79" s="231"/>
    </row>
    <row r="80" spans="1:39" ht="17.149999999999999" customHeight="1" x14ac:dyDescent="0.3">
      <c r="A80" s="509"/>
      <c r="B80" s="39" t="s">
        <v>99</v>
      </c>
      <c r="C80" s="364">
        <f>Gastos!D123</f>
        <v>0</v>
      </c>
      <c r="D80" s="353">
        <v>0</v>
      </c>
      <c r="E80" s="354">
        <v>0</v>
      </c>
      <c r="F80" s="219"/>
      <c r="G80" s="40">
        <v>0</v>
      </c>
      <c r="H80" s="41">
        <v>0</v>
      </c>
      <c r="I80" s="224"/>
      <c r="J80" s="40">
        <v>0</v>
      </c>
      <c r="K80" s="41">
        <v>0</v>
      </c>
      <c r="L80" s="219"/>
      <c r="M80" s="40">
        <v>0</v>
      </c>
      <c r="N80" s="41">
        <v>0</v>
      </c>
      <c r="O80" s="219"/>
      <c r="P80" s="40">
        <v>0</v>
      </c>
      <c r="Q80" s="41">
        <v>0</v>
      </c>
      <c r="R80" s="224"/>
      <c r="S80" s="40">
        <v>0</v>
      </c>
      <c r="T80" s="41">
        <v>0</v>
      </c>
      <c r="U80" s="224"/>
      <c r="V80" s="40">
        <v>0</v>
      </c>
      <c r="W80" s="41">
        <v>0</v>
      </c>
      <c r="X80" s="224"/>
      <c r="Y80" s="40">
        <v>0</v>
      </c>
      <c r="Z80" s="41">
        <v>0</v>
      </c>
      <c r="AA80" s="224"/>
      <c r="AB80" s="40">
        <v>0</v>
      </c>
      <c r="AC80" s="41">
        <v>0</v>
      </c>
      <c r="AD80" s="224"/>
      <c r="AE80" s="40">
        <v>0</v>
      </c>
      <c r="AF80" s="41">
        <v>0</v>
      </c>
      <c r="AG80" s="224"/>
      <c r="AH80" s="40">
        <v>0</v>
      </c>
      <c r="AI80" s="41">
        <v>0</v>
      </c>
      <c r="AJ80" s="224"/>
      <c r="AK80" s="40">
        <v>0</v>
      </c>
      <c r="AL80" s="41">
        <v>0</v>
      </c>
      <c r="AM80" s="231"/>
    </row>
    <row r="81" spans="1:39" s="71" customFormat="1" ht="17.149999999999999" customHeight="1" x14ac:dyDescent="0.3">
      <c r="A81" s="509"/>
      <c r="B81" s="83" t="s">
        <v>182</v>
      </c>
      <c r="C81" s="355">
        <f>SUM(C76:C80)</f>
        <v>0</v>
      </c>
      <c r="D81" s="356">
        <f>SUM(D76:D80)</f>
        <v>0</v>
      </c>
      <c r="E81" s="356">
        <f>SUM(E76:E80)</f>
        <v>0</v>
      </c>
      <c r="F81" s="218"/>
      <c r="G81" s="79">
        <f>SUM(G76:G80)</f>
        <v>0</v>
      </c>
      <c r="H81" s="79">
        <f>SUM(H76:H80)</f>
        <v>0</v>
      </c>
      <c r="I81" s="222"/>
      <c r="J81" s="79">
        <f>SUM(J76:J80)</f>
        <v>0</v>
      </c>
      <c r="K81" s="79">
        <f>SUM(K76:K80)</f>
        <v>0</v>
      </c>
      <c r="L81" s="218"/>
      <c r="M81" s="79">
        <f>SUM(M76:M80)</f>
        <v>0</v>
      </c>
      <c r="N81" s="79">
        <f>SUM(N76:N80)</f>
        <v>0</v>
      </c>
      <c r="O81" s="218"/>
      <c r="P81" s="79">
        <f>SUM(P76:P80)</f>
        <v>0</v>
      </c>
      <c r="Q81" s="79">
        <f>SUM(Q76:Q80)</f>
        <v>0</v>
      </c>
      <c r="R81" s="227"/>
      <c r="S81" s="79">
        <f>SUM(S76:S80)</f>
        <v>0</v>
      </c>
      <c r="T81" s="79">
        <f>SUM(T76:T80)</f>
        <v>0</v>
      </c>
      <c r="U81" s="227"/>
      <c r="V81" s="79">
        <f>SUM(V76:V80)</f>
        <v>0</v>
      </c>
      <c r="W81" s="79">
        <f>SUM(W76:W80)</f>
        <v>0</v>
      </c>
      <c r="X81" s="227"/>
      <c r="Y81" s="79">
        <f>SUM(Y76:Y80)</f>
        <v>0</v>
      </c>
      <c r="Z81" s="79">
        <f>SUM(Z76:Z80)</f>
        <v>0</v>
      </c>
      <c r="AA81" s="227"/>
      <c r="AB81" s="79">
        <f>SUM(AB76:AB80)</f>
        <v>0</v>
      </c>
      <c r="AC81" s="79">
        <f>SUM(AC76:AC80)</f>
        <v>0</v>
      </c>
      <c r="AD81" s="227"/>
      <c r="AE81" s="79">
        <f>SUM(AE76:AE80)</f>
        <v>0</v>
      </c>
      <c r="AF81" s="79">
        <f>SUM(AF76:AF80)</f>
        <v>0</v>
      </c>
      <c r="AG81" s="227"/>
      <c r="AH81" s="79">
        <f>SUM(AH76:AH80)</f>
        <v>0</v>
      </c>
      <c r="AI81" s="79">
        <f>SUM(AI76:AI80)</f>
        <v>0</v>
      </c>
      <c r="AJ81" s="227"/>
      <c r="AK81" s="79">
        <f>SUM(AK76:AK80)</f>
        <v>0</v>
      </c>
      <c r="AL81" s="79">
        <f>SUM(AL76:AL80)</f>
        <v>0</v>
      </c>
      <c r="AM81" s="229"/>
    </row>
    <row r="82" spans="1:39" ht="17.149999999999999" customHeight="1" x14ac:dyDescent="0.3">
      <c r="B82" s="86"/>
      <c r="S82" s="74"/>
      <c r="T82" s="74"/>
      <c r="V82" s="74"/>
      <c r="W82" s="74"/>
      <c r="Y82" s="74"/>
      <c r="Z82" s="74"/>
      <c r="AB82" s="74"/>
      <c r="AC82" s="74"/>
      <c r="AE82" s="74"/>
      <c r="AF82" s="74"/>
      <c r="AH82" s="74"/>
      <c r="AI82" s="74"/>
      <c r="AK82" s="74"/>
      <c r="AL82" s="74"/>
    </row>
    <row r="83" spans="1:39" ht="17.149999999999999" customHeight="1" x14ac:dyDescent="0.3">
      <c r="A83" s="505" t="s">
        <v>100</v>
      </c>
      <c r="B83" s="82" t="s">
        <v>102</v>
      </c>
      <c r="C83" s="352">
        <f>Gastos!D127</f>
        <v>0</v>
      </c>
      <c r="D83" s="359">
        <v>0</v>
      </c>
      <c r="E83" s="360">
        <v>0</v>
      </c>
      <c r="F83" s="219"/>
      <c r="G83" s="42">
        <v>0</v>
      </c>
      <c r="H83" s="43">
        <v>0</v>
      </c>
      <c r="I83" s="224"/>
      <c r="J83" s="42">
        <v>0</v>
      </c>
      <c r="K83" s="43">
        <v>0</v>
      </c>
      <c r="L83" s="219"/>
      <c r="M83" s="42">
        <v>0</v>
      </c>
      <c r="N83" s="43">
        <v>0</v>
      </c>
      <c r="O83" s="219"/>
      <c r="P83" s="42">
        <v>0</v>
      </c>
      <c r="Q83" s="43">
        <v>0</v>
      </c>
      <c r="R83" s="224"/>
      <c r="S83" s="42">
        <v>0</v>
      </c>
      <c r="T83" s="43">
        <v>0</v>
      </c>
      <c r="U83" s="224"/>
      <c r="V83" s="42">
        <v>0</v>
      </c>
      <c r="W83" s="43">
        <v>0</v>
      </c>
      <c r="X83" s="224"/>
      <c r="Y83" s="42">
        <v>0</v>
      </c>
      <c r="Z83" s="43">
        <v>0</v>
      </c>
      <c r="AA83" s="224"/>
      <c r="AB83" s="42">
        <v>0</v>
      </c>
      <c r="AC83" s="43">
        <v>0</v>
      </c>
      <c r="AD83" s="224"/>
      <c r="AE83" s="42">
        <v>0</v>
      </c>
      <c r="AF83" s="43">
        <v>0</v>
      </c>
      <c r="AG83" s="224"/>
      <c r="AH83" s="42">
        <v>0</v>
      </c>
      <c r="AI83" s="43">
        <v>0</v>
      </c>
      <c r="AJ83" s="224"/>
      <c r="AK83" s="42">
        <v>0</v>
      </c>
      <c r="AL83" s="43">
        <v>0</v>
      </c>
      <c r="AM83" s="231"/>
    </row>
    <row r="84" spans="1:39" ht="17.149999999999999" customHeight="1" x14ac:dyDescent="0.3">
      <c r="A84" s="505"/>
      <c r="B84" s="39" t="s">
        <v>103</v>
      </c>
      <c r="C84" s="364">
        <f>Gastos!D128</f>
        <v>0</v>
      </c>
      <c r="D84" s="362">
        <v>0</v>
      </c>
      <c r="E84" s="363">
        <v>0</v>
      </c>
      <c r="F84" s="219"/>
      <c r="G84" s="44">
        <v>0</v>
      </c>
      <c r="H84" s="45">
        <v>0</v>
      </c>
      <c r="I84" s="224"/>
      <c r="J84" s="44">
        <v>0</v>
      </c>
      <c r="K84" s="45">
        <v>0</v>
      </c>
      <c r="L84" s="219"/>
      <c r="M84" s="44">
        <v>0</v>
      </c>
      <c r="N84" s="45">
        <v>0</v>
      </c>
      <c r="O84" s="219"/>
      <c r="P84" s="44">
        <v>0</v>
      </c>
      <c r="Q84" s="45">
        <v>0</v>
      </c>
      <c r="R84" s="224"/>
      <c r="S84" s="44">
        <v>0</v>
      </c>
      <c r="T84" s="45">
        <v>0</v>
      </c>
      <c r="U84" s="224"/>
      <c r="V84" s="44">
        <v>0</v>
      </c>
      <c r="W84" s="45">
        <v>0</v>
      </c>
      <c r="X84" s="224"/>
      <c r="Y84" s="44">
        <v>0</v>
      </c>
      <c r="Z84" s="45">
        <v>0</v>
      </c>
      <c r="AA84" s="224"/>
      <c r="AB84" s="44">
        <v>0</v>
      </c>
      <c r="AC84" s="45">
        <v>0</v>
      </c>
      <c r="AD84" s="224"/>
      <c r="AE84" s="44">
        <v>0</v>
      </c>
      <c r="AF84" s="45">
        <v>0</v>
      </c>
      <c r="AG84" s="224"/>
      <c r="AH84" s="44">
        <v>0</v>
      </c>
      <c r="AI84" s="45">
        <v>0</v>
      </c>
      <c r="AJ84" s="224"/>
      <c r="AK84" s="44">
        <v>0</v>
      </c>
      <c r="AL84" s="45">
        <v>0</v>
      </c>
      <c r="AM84" s="231"/>
    </row>
    <row r="85" spans="1:39" ht="17.149999999999999" customHeight="1" x14ac:dyDescent="0.3">
      <c r="A85" s="505"/>
      <c r="B85" s="39" t="s">
        <v>104</v>
      </c>
      <c r="C85" s="364">
        <f>Gastos!D129</f>
        <v>0</v>
      </c>
      <c r="D85" s="362">
        <v>0</v>
      </c>
      <c r="E85" s="363">
        <v>0</v>
      </c>
      <c r="F85" s="219"/>
      <c r="G85" s="44">
        <v>0</v>
      </c>
      <c r="H85" s="45">
        <v>0</v>
      </c>
      <c r="I85" s="224"/>
      <c r="J85" s="44">
        <v>0</v>
      </c>
      <c r="K85" s="45">
        <v>0</v>
      </c>
      <c r="L85" s="219"/>
      <c r="M85" s="44">
        <v>0</v>
      </c>
      <c r="N85" s="45">
        <v>0</v>
      </c>
      <c r="O85" s="219"/>
      <c r="P85" s="44">
        <v>0</v>
      </c>
      <c r="Q85" s="45">
        <v>0</v>
      </c>
      <c r="R85" s="224"/>
      <c r="S85" s="44">
        <v>0</v>
      </c>
      <c r="T85" s="45">
        <v>0</v>
      </c>
      <c r="U85" s="224"/>
      <c r="V85" s="44">
        <v>0</v>
      </c>
      <c r="W85" s="45">
        <v>0</v>
      </c>
      <c r="X85" s="224"/>
      <c r="Y85" s="44">
        <v>0</v>
      </c>
      <c r="Z85" s="45">
        <v>0</v>
      </c>
      <c r="AA85" s="224"/>
      <c r="AB85" s="44">
        <v>0</v>
      </c>
      <c r="AC85" s="45">
        <v>0</v>
      </c>
      <c r="AD85" s="224"/>
      <c r="AE85" s="44">
        <v>0</v>
      </c>
      <c r="AF85" s="45">
        <v>0</v>
      </c>
      <c r="AG85" s="224"/>
      <c r="AH85" s="44">
        <v>0</v>
      </c>
      <c r="AI85" s="45">
        <v>0</v>
      </c>
      <c r="AJ85" s="224"/>
      <c r="AK85" s="44">
        <v>0</v>
      </c>
      <c r="AL85" s="45">
        <v>0</v>
      </c>
      <c r="AM85" s="231"/>
    </row>
    <row r="86" spans="1:39" ht="17.149999999999999" customHeight="1" x14ac:dyDescent="0.3">
      <c r="A86" s="505"/>
      <c r="B86" s="39" t="s">
        <v>235</v>
      </c>
      <c r="C86" s="364">
        <f>Gastos!D130</f>
        <v>0</v>
      </c>
      <c r="D86" s="362">
        <v>0</v>
      </c>
      <c r="E86" s="363">
        <v>0</v>
      </c>
      <c r="F86" s="219"/>
      <c r="G86" s="44">
        <v>0</v>
      </c>
      <c r="H86" s="45">
        <v>0</v>
      </c>
      <c r="I86" s="224"/>
      <c r="J86" s="44">
        <v>0</v>
      </c>
      <c r="K86" s="45">
        <v>0</v>
      </c>
      <c r="L86" s="219"/>
      <c r="M86" s="44">
        <v>0</v>
      </c>
      <c r="N86" s="45">
        <v>0</v>
      </c>
      <c r="O86" s="219"/>
      <c r="P86" s="44">
        <v>0</v>
      </c>
      <c r="Q86" s="45">
        <v>0</v>
      </c>
      <c r="R86" s="224"/>
      <c r="S86" s="44">
        <v>0</v>
      </c>
      <c r="T86" s="45">
        <v>0</v>
      </c>
      <c r="U86" s="224"/>
      <c r="V86" s="44">
        <v>0</v>
      </c>
      <c r="W86" s="45">
        <v>0</v>
      </c>
      <c r="X86" s="224"/>
      <c r="Y86" s="44">
        <v>0</v>
      </c>
      <c r="Z86" s="45">
        <v>0</v>
      </c>
      <c r="AA86" s="224"/>
      <c r="AB86" s="44">
        <v>0</v>
      </c>
      <c r="AC86" s="45">
        <v>0</v>
      </c>
      <c r="AD86" s="224"/>
      <c r="AE86" s="44">
        <v>0</v>
      </c>
      <c r="AF86" s="45">
        <v>0</v>
      </c>
      <c r="AG86" s="224"/>
      <c r="AH86" s="44">
        <v>0</v>
      </c>
      <c r="AI86" s="45">
        <v>0</v>
      </c>
      <c r="AJ86" s="224"/>
      <c r="AK86" s="44">
        <v>0</v>
      </c>
      <c r="AL86" s="45">
        <v>0</v>
      </c>
      <c r="AM86" s="231"/>
    </row>
    <row r="87" spans="1:39" ht="17.149999999999999" customHeight="1" x14ac:dyDescent="0.3">
      <c r="A87" s="505"/>
      <c r="B87" s="39" t="s">
        <v>236</v>
      </c>
      <c r="C87" s="364">
        <f>Gastos!D131</f>
        <v>0</v>
      </c>
      <c r="D87" s="353">
        <v>0</v>
      </c>
      <c r="E87" s="354">
        <v>0</v>
      </c>
      <c r="F87" s="219"/>
      <c r="G87" s="40">
        <v>0</v>
      </c>
      <c r="H87" s="41">
        <v>0</v>
      </c>
      <c r="I87" s="224"/>
      <c r="J87" s="40">
        <v>0</v>
      </c>
      <c r="K87" s="41">
        <v>0</v>
      </c>
      <c r="L87" s="219"/>
      <c r="M87" s="40">
        <v>0</v>
      </c>
      <c r="N87" s="41">
        <v>0</v>
      </c>
      <c r="O87" s="219"/>
      <c r="P87" s="40">
        <v>0</v>
      </c>
      <c r="Q87" s="41">
        <v>0</v>
      </c>
      <c r="R87" s="224"/>
      <c r="S87" s="40">
        <v>0</v>
      </c>
      <c r="T87" s="41">
        <v>0</v>
      </c>
      <c r="U87" s="224"/>
      <c r="V87" s="40">
        <v>0</v>
      </c>
      <c r="W87" s="41">
        <v>0</v>
      </c>
      <c r="X87" s="224"/>
      <c r="Y87" s="40">
        <v>0</v>
      </c>
      <c r="Z87" s="41">
        <v>0</v>
      </c>
      <c r="AA87" s="224"/>
      <c r="AB87" s="40">
        <v>0</v>
      </c>
      <c r="AC87" s="41">
        <v>0</v>
      </c>
      <c r="AD87" s="224"/>
      <c r="AE87" s="40">
        <v>0</v>
      </c>
      <c r="AF87" s="41">
        <v>0</v>
      </c>
      <c r="AG87" s="224"/>
      <c r="AH87" s="40">
        <v>0</v>
      </c>
      <c r="AI87" s="41">
        <v>0</v>
      </c>
      <c r="AJ87" s="224"/>
      <c r="AK87" s="40">
        <v>0</v>
      </c>
      <c r="AL87" s="41">
        <v>0</v>
      </c>
      <c r="AM87" s="231"/>
    </row>
    <row r="88" spans="1:39" s="71" customFormat="1" ht="17.149999999999999" customHeight="1" x14ac:dyDescent="0.3">
      <c r="A88" s="505"/>
      <c r="B88" s="83" t="s">
        <v>182</v>
      </c>
      <c r="C88" s="355">
        <f>SUM(C83:C87)</f>
        <v>0</v>
      </c>
      <c r="D88" s="356">
        <f>SUM(D83:D87)</f>
        <v>0</v>
      </c>
      <c r="E88" s="356">
        <f>SUM(E83:E87)</f>
        <v>0</v>
      </c>
      <c r="F88" s="218"/>
      <c r="G88" s="79">
        <f>SUM(G83:G87)</f>
        <v>0</v>
      </c>
      <c r="H88" s="79">
        <f>SUM(H83:H87)</f>
        <v>0</v>
      </c>
      <c r="I88" s="222"/>
      <c r="J88" s="79">
        <f>SUM(J83:J87)</f>
        <v>0</v>
      </c>
      <c r="K88" s="79">
        <f>SUM(K83:K87)</f>
        <v>0</v>
      </c>
      <c r="L88" s="218"/>
      <c r="M88" s="79">
        <f>SUM(M83:M87)</f>
        <v>0</v>
      </c>
      <c r="N88" s="79">
        <f>SUM(N83:N87)</f>
        <v>0</v>
      </c>
      <c r="O88" s="218"/>
      <c r="P88" s="79">
        <f>SUM(P83:P87)</f>
        <v>0</v>
      </c>
      <c r="Q88" s="79">
        <f>SUM(Q83:Q87)</f>
        <v>0</v>
      </c>
      <c r="R88" s="227"/>
      <c r="S88" s="79">
        <f>SUM(S83:S87)</f>
        <v>0</v>
      </c>
      <c r="T88" s="79">
        <f>SUM(T83:T87)</f>
        <v>0</v>
      </c>
      <c r="U88" s="227"/>
      <c r="V88" s="79">
        <f>SUM(V83:V87)</f>
        <v>0</v>
      </c>
      <c r="W88" s="79">
        <f>SUM(W83:W87)</f>
        <v>0</v>
      </c>
      <c r="X88" s="227"/>
      <c r="Y88" s="79">
        <f>SUM(Y83:Y87)</f>
        <v>0</v>
      </c>
      <c r="Z88" s="79">
        <f>SUM(Z83:Z87)</f>
        <v>0</v>
      </c>
      <c r="AA88" s="227"/>
      <c r="AB88" s="79">
        <f>SUM(AB83:AB87)</f>
        <v>0</v>
      </c>
      <c r="AC88" s="79">
        <f>SUM(AC83:AC87)</f>
        <v>0</v>
      </c>
      <c r="AD88" s="227"/>
      <c r="AE88" s="79">
        <f>SUM(AE83:AE87)</f>
        <v>0</v>
      </c>
      <c r="AF88" s="79">
        <f>SUM(AF83:AF87)</f>
        <v>0</v>
      </c>
      <c r="AG88" s="227"/>
      <c r="AH88" s="79">
        <f>SUM(AH83:AH87)</f>
        <v>0</v>
      </c>
      <c r="AI88" s="79">
        <f>SUM(AI83:AI87)</f>
        <v>0</v>
      </c>
      <c r="AJ88" s="227"/>
      <c r="AK88" s="79">
        <f>SUM(AK83:AK87)</f>
        <v>0</v>
      </c>
      <c r="AL88" s="79">
        <f>SUM(AL83:AL87)</f>
        <v>0</v>
      </c>
      <c r="AM88" s="229"/>
    </row>
    <row r="89" spans="1:39" ht="17.149999999999999" customHeight="1" x14ac:dyDescent="0.3">
      <c r="B89" s="86"/>
      <c r="S89" s="74"/>
      <c r="T89" s="74"/>
      <c r="V89" s="74"/>
      <c r="W89" s="74"/>
      <c r="Y89" s="74"/>
      <c r="Z89" s="74"/>
      <c r="AB89" s="74"/>
      <c r="AC89" s="74"/>
      <c r="AE89" s="74"/>
      <c r="AF89" s="74"/>
      <c r="AH89" s="74"/>
      <c r="AI89" s="74"/>
      <c r="AK89" s="74"/>
      <c r="AL89" s="74"/>
    </row>
    <row r="90" spans="1:39" ht="17.149999999999999" customHeight="1" x14ac:dyDescent="0.3">
      <c r="A90" s="505" t="s">
        <v>237</v>
      </c>
      <c r="B90" s="82" t="s">
        <v>108</v>
      </c>
      <c r="C90" s="352">
        <f>Gastos!D135</f>
        <v>0</v>
      </c>
      <c r="D90" s="359">
        <v>0</v>
      </c>
      <c r="E90" s="360">
        <v>0</v>
      </c>
      <c r="F90" s="219"/>
      <c r="G90" s="42">
        <v>0</v>
      </c>
      <c r="H90" s="43">
        <v>0</v>
      </c>
      <c r="I90" s="224"/>
      <c r="J90" s="42">
        <v>0</v>
      </c>
      <c r="K90" s="43">
        <v>0</v>
      </c>
      <c r="L90" s="219"/>
      <c r="M90" s="42">
        <v>0</v>
      </c>
      <c r="N90" s="43">
        <v>0</v>
      </c>
      <c r="O90" s="219"/>
      <c r="P90" s="42">
        <v>0</v>
      </c>
      <c r="Q90" s="43">
        <v>0</v>
      </c>
      <c r="R90" s="224"/>
      <c r="S90" s="42">
        <v>0</v>
      </c>
      <c r="T90" s="43">
        <v>0</v>
      </c>
      <c r="U90" s="224"/>
      <c r="V90" s="42">
        <v>0</v>
      </c>
      <c r="W90" s="43">
        <v>0</v>
      </c>
      <c r="X90" s="224"/>
      <c r="Y90" s="42">
        <v>0</v>
      </c>
      <c r="Z90" s="43">
        <v>0</v>
      </c>
      <c r="AA90" s="224"/>
      <c r="AB90" s="42">
        <v>0</v>
      </c>
      <c r="AC90" s="43">
        <v>0</v>
      </c>
      <c r="AD90" s="224"/>
      <c r="AE90" s="42">
        <v>0</v>
      </c>
      <c r="AF90" s="43">
        <v>0</v>
      </c>
      <c r="AG90" s="224"/>
      <c r="AH90" s="42">
        <v>0</v>
      </c>
      <c r="AI90" s="43">
        <v>0</v>
      </c>
      <c r="AJ90" s="224"/>
      <c r="AK90" s="42">
        <v>0</v>
      </c>
      <c r="AL90" s="43">
        <v>0</v>
      </c>
      <c r="AM90" s="231"/>
    </row>
    <row r="91" spans="1:39" ht="17.149999999999999" customHeight="1" x14ac:dyDescent="0.3">
      <c r="A91" s="505"/>
      <c r="B91" s="39" t="s">
        <v>109</v>
      </c>
      <c r="C91" s="364">
        <f>Gastos!D136</f>
        <v>0</v>
      </c>
      <c r="D91" s="362">
        <v>0</v>
      </c>
      <c r="E91" s="363">
        <v>0</v>
      </c>
      <c r="F91" s="219"/>
      <c r="G91" s="44">
        <v>0</v>
      </c>
      <c r="H91" s="45">
        <v>0</v>
      </c>
      <c r="I91" s="224"/>
      <c r="J91" s="44">
        <v>0</v>
      </c>
      <c r="K91" s="45">
        <v>0</v>
      </c>
      <c r="L91" s="219"/>
      <c r="M91" s="44">
        <v>0</v>
      </c>
      <c r="N91" s="45">
        <v>0</v>
      </c>
      <c r="O91" s="219"/>
      <c r="P91" s="44">
        <v>0</v>
      </c>
      <c r="Q91" s="45">
        <v>0</v>
      </c>
      <c r="R91" s="224"/>
      <c r="S91" s="44">
        <v>0</v>
      </c>
      <c r="T91" s="45">
        <v>0</v>
      </c>
      <c r="U91" s="224"/>
      <c r="V91" s="44">
        <v>0</v>
      </c>
      <c r="W91" s="45">
        <v>0</v>
      </c>
      <c r="X91" s="224"/>
      <c r="Y91" s="44">
        <v>0</v>
      </c>
      <c r="Z91" s="45">
        <v>0</v>
      </c>
      <c r="AA91" s="224"/>
      <c r="AB91" s="44">
        <v>0</v>
      </c>
      <c r="AC91" s="45">
        <v>0</v>
      </c>
      <c r="AD91" s="224"/>
      <c r="AE91" s="44">
        <v>0</v>
      </c>
      <c r="AF91" s="45">
        <v>0</v>
      </c>
      <c r="AG91" s="224"/>
      <c r="AH91" s="44">
        <v>0</v>
      </c>
      <c r="AI91" s="45">
        <v>0</v>
      </c>
      <c r="AJ91" s="224"/>
      <c r="AK91" s="44">
        <v>0</v>
      </c>
      <c r="AL91" s="45">
        <v>0</v>
      </c>
      <c r="AM91" s="231"/>
    </row>
    <row r="92" spans="1:39" ht="17.149999999999999" customHeight="1" x14ac:dyDescent="0.3">
      <c r="A92" s="505"/>
      <c r="B92" s="39" t="s">
        <v>238</v>
      </c>
      <c r="C92" s="364">
        <f>Gastos!D137</f>
        <v>0</v>
      </c>
      <c r="D92" s="362">
        <v>0</v>
      </c>
      <c r="E92" s="363">
        <v>0</v>
      </c>
      <c r="F92" s="219"/>
      <c r="G92" s="44">
        <v>0</v>
      </c>
      <c r="H92" s="45">
        <v>0</v>
      </c>
      <c r="I92" s="224"/>
      <c r="J92" s="44">
        <v>0</v>
      </c>
      <c r="K92" s="45">
        <v>0</v>
      </c>
      <c r="L92" s="219"/>
      <c r="M92" s="44">
        <v>0</v>
      </c>
      <c r="N92" s="45">
        <v>0</v>
      </c>
      <c r="O92" s="219"/>
      <c r="P92" s="44">
        <v>0</v>
      </c>
      <c r="Q92" s="45">
        <v>0</v>
      </c>
      <c r="R92" s="224"/>
      <c r="S92" s="44">
        <v>0</v>
      </c>
      <c r="T92" s="45">
        <v>0</v>
      </c>
      <c r="U92" s="224"/>
      <c r="V92" s="44">
        <v>0</v>
      </c>
      <c r="W92" s="45">
        <v>0</v>
      </c>
      <c r="X92" s="224"/>
      <c r="Y92" s="44">
        <v>0</v>
      </c>
      <c r="Z92" s="45">
        <v>0</v>
      </c>
      <c r="AA92" s="224"/>
      <c r="AB92" s="44">
        <v>0</v>
      </c>
      <c r="AC92" s="45">
        <v>0</v>
      </c>
      <c r="AD92" s="224"/>
      <c r="AE92" s="44">
        <v>0</v>
      </c>
      <c r="AF92" s="45">
        <v>0</v>
      </c>
      <c r="AG92" s="224"/>
      <c r="AH92" s="44">
        <v>0</v>
      </c>
      <c r="AI92" s="45">
        <v>0</v>
      </c>
      <c r="AJ92" s="224"/>
      <c r="AK92" s="44">
        <v>0</v>
      </c>
      <c r="AL92" s="45">
        <v>0</v>
      </c>
      <c r="AM92" s="231"/>
    </row>
    <row r="93" spans="1:39" ht="17.149999999999999" customHeight="1" x14ac:dyDescent="0.3">
      <c r="A93" s="505"/>
      <c r="B93" s="39" t="s">
        <v>111</v>
      </c>
      <c r="C93" s="364">
        <f>Gastos!D138</f>
        <v>0</v>
      </c>
      <c r="D93" s="362">
        <v>0</v>
      </c>
      <c r="E93" s="363">
        <v>0</v>
      </c>
      <c r="F93" s="219"/>
      <c r="G93" s="44">
        <v>0</v>
      </c>
      <c r="H93" s="45">
        <v>0</v>
      </c>
      <c r="I93" s="224"/>
      <c r="J93" s="44">
        <v>0</v>
      </c>
      <c r="K93" s="45">
        <v>0</v>
      </c>
      <c r="L93" s="219"/>
      <c r="M93" s="44">
        <v>0</v>
      </c>
      <c r="N93" s="45">
        <v>0</v>
      </c>
      <c r="O93" s="219"/>
      <c r="P93" s="44">
        <v>0</v>
      </c>
      <c r="Q93" s="45">
        <v>0</v>
      </c>
      <c r="R93" s="224"/>
      <c r="S93" s="44">
        <v>0</v>
      </c>
      <c r="T93" s="45">
        <v>0</v>
      </c>
      <c r="U93" s="224"/>
      <c r="V93" s="44">
        <v>0</v>
      </c>
      <c r="W93" s="45">
        <v>0</v>
      </c>
      <c r="X93" s="224"/>
      <c r="Y93" s="44">
        <v>0</v>
      </c>
      <c r="Z93" s="45">
        <v>0</v>
      </c>
      <c r="AA93" s="224"/>
      <c r="AB93" s="44">
        <v>0</v>
      </c>
      <c r="AC93" s="45">
        <v>0</v>
      </c>
      <c r="AD93" s="224"/>
      <c r="AE93" s="44">
        <v>0</v>
      </c>
      <c r="AF93" s="45">
        <v>0</v>
      </c>
      <c r="AG93" s="224"/>
      <c r="AH93" s="44">
        <v>0</v>
      </c>
      <c r="AI93" s="45">
        <v>0</v>
      </c>
      <c r="AJ93" s="224"/>
      <c r="AK93" s="44">
        <v>0</v>
      </c>
      <c r="AL93" s="45">
        <v>0</v>
      </c>
      <c r="AM93" s="231"/>
    </row>
    <row r="94" spans="1:39" ht="17.149999999999999" customHeight="1" x14ac:dyDescent="0.3">
      <c r="A94" s="505"/>
      <c r="B94" s="39" t="s">
        <v>121</v>
      </c>
      <c r="C94" s="364">
        <f>Gastos!D139</f>
        <v>0</v>
      </c>
      <c r="D94" s="353">
        <v>0</v>
      </c>
      <c r="E94" s="354">
        <v>0</v>
      </c>
      <c r="F94" s="219"/>
      <c r="G94" s="40">
        <v>0</v>
      </c>
      <c r="H94" s="41">
        <v>0</v>
      </c>
      <c r="I94" s="224"/>
      <c r="J94" s="40">
        <v>0</v>
      </c>
      <c r="K94" s="41">
        <v>0</v>
      </c>
      <c r="L94" s="219"/>
      <c r="M94" s="40">
        <v>0</v>
      </c>
      <c r="N94" s="41">
        <v>0</v>
      </c>
      <c r="O94" s="219"/>
      <c r="P94" s="40">
        <v>0</v>
      </c>
      <c r="Q94" s="41">
        <v>0</v>
      </c>
      <c r="R94" s="224"/>
      <c r="S94" s="40">
        <v>0</v>
      </c>
      <c r="T94" s="41">
        <v>0</v>
      </c>
      <c r="U94" s="224"/>
      <c r="V94" s="40">
        <v>0</v>
      </c>
      <c r="W94" s="41">
        <v>0</v>
      </c>
      <c r="X94" s="224"/>
      <c r="Y94" s="40">
        <v>0</v>
      </c>
      <c r="Z94" s="41">
        <v>0</v>
      </c>
      <c r="AA94" s="224"/>
      <c r="AB94" s="40">
        <v>0</v>
      </c>
      <c r="AC94" s="41">
        <v>0</v>
      </c>
      <c r="AD94" s="224"/>
      <c r="AE94" s="40">
        <v>0</v>
      </c>
      <c r="AF94" s="41">
        <v>0</v>
      </c>
      <c r="AG94" s="224"/>
      <c r="AH94" s="40">
        <v>0</v>
      </c>
      <c r="AI94" s="41">
        <v>0</v>
      </c>
      <c r="AJ94" s="224"/>
      <c r="AK94" s="40">
        <v>0</v>
      </c>
      <c r="AL94" s="41">
        <v>0</v>
      </c>
      <c r="AM94" s="231"/>
    </row>
    <row r="95" spans="1:39" s="71" customFormat="1" ht="17.149999999999999" customHeight="1" x14ac:dyDescent="0.3">
      <c r="A95" s="505"/>
      <c r="B95" s="83" t="s">
        <v>182</v>
      </c>
      <c r="C95" s="355">
        <f>SUM(C90:C94)</f>
        <v>0</v>
      </c>
      <c r="D95" s="356">
        <f>SUM(D90:D94)</f>
        <v>0</v>
      </c>
      <c r="E95" s="356">
        <f>SUM(E90:E94)</f>
        <v>0</v>
      </c>
      <c r="F95" s="218"/>
      <c r="G95" s="79">
        <f>SUM(G90:G94)</f>
        <v>0</v>
      </c>
      <c r="H95" s="79">
        <f>SUM(H90:H94)</f>
        <v>0</v>
      </c>
      <c r="I95" s="222"/>
      <c r="J95" s="79">
        <f>SUM(J90:J94)</f>
        <v>0</v>
      </c>
      <c r="K95" s="79">
        <f>SUM(K90:K94)</f>
        <v>0</v>
      </c>
      <c r="L95" s="218"/>
      <c r="M95" s="79">
        <f>SUM(M90:M94)</f>
        <v>0</v>
      </c>
      <c r="N95" s="79">
        <f>SUM(N90:N94)</f>
        <v>0</v>
      </c>
      <c r="O95" s="218"/>
      <c r="P95" s="79">
        <f>SUM(P90:P94)</f>
        <v>0</v>
      </c>
      <c r="Q95" s="79">
        <f>SUM(Q90:Q94)</f>
        <v>0</v>
      </c>
      <c r="R95" s="227"/>
      <c r="S95" s="79">
        <f>SUM(S90:S94)</f>
        <v>0</v>
      </c>
      <c r="T95" s="79">
        <f>SUM(T90:T94)</f>
        <v>0</v>
      </c>
      <c r="U95" s="227"/>
      <c r="V95" s="79">
        <f>SUM(V90:V94)</f>
        <v>0</v>
      </c>
      <c r="W95" s="79">
        <f>SUM(W90:W94)</f>
        <v>0</v>
      </c>
      <c r="X95" s="227"/>
      <c r="Y95" s="79">
        <f>SUM(Y90:Y94)</f>
        <v>0</v>
      </c>
      <c r="Z95" s="79">
        <f>SUM(Z90:Z94)</f>
        <v>0</v>
      </c>
      <c r="AA95" s="227"/>
      <c r="AB95" s="79">
        <f>SUM(AB90:AB94)</f>
        <v>0</v>
      </c>
      <c r="AC95" s="79">
        <f>SUM(AC90:AC94)</f>
        <v>0</v>
      </c>
      <c r="AD95" s="227"/>
      <c r="AE95" s="79">
        <f>SUM(AE90:AE94)</f>
        <v>0</v>
      </c>
      <c r="AF95" s="79">
        <f>SUM(AF90:AF94)</f>
        <v>0</v>
      </c>
      <c r="AG95" s="227"/>
      <c r="AH95" s="79">
        <f>SUM(AH90:AH94)</f>
        <v>0</v>
      </c>
      <c r="AI95" s="79">
        <f>SUM(AI90:AI94)</f>
        <v>0</v>
      </c>
      <c r="AJ95" s="227"/>
      <c r="AK95" s="79">
        <f>SUM(AK90:AK94)</f>
        <v>0</v>
      </c>
      <c r="AL95" s="79">
        <f>SUM(AL90:AL94)</f>
        <v>0</v>
      </c>
      <c r="AM95" s="229"/>
    </row>
    <row r="96" spans="1:39" ht="17.149999999999999" customHeight="1" x14ac:dyDescent="0.3">
      <c r="B96" s="86"/>
      <c r="S96" s="74"/>
      <c r="T96" s="74"/>
      <c r="V96" s="74"/>
      <c r="W96" s="74"/>
      <c r="Y96" s="74"/>
      <c r="Z96" s="74"/>
      <c r="AB96" s="74"/>
      <c r="AC96" s="74"/>
      <c r="AE96" s="74"/>
      <c r="AF96" s="74"/>
      <c r="AH96" s="74"/>
      <c r="AI96" s="74"/>
      <c r="AK96" s="74"/>
      <c r="AL96" s="74"/>
    </row>
    <row r="97" spans="1:39" ht="17.149999999999999" customHeight="1" x14ac:dyDescent="0.3">
      <c r="A97" s="505" t="s">
        <v>239</v>
      </c>
      <c r="B97" s="82" t="s">
        <v>240</v>
      </c>
      <c r="C97" s="352">
        <f>Gastos!D146</f>
        <v>0</v>
      </c>
      <c r="D97" s="359">
        <v>0</v>
      </c>
      <c r="E97" s="360">
        <v>0</v>
      </c>
      <c r="F97" s="219"/>
      <c r="G97" s="42">
        <v>0</v>
      </c>
      <c r="H97" s="43">
        <v>0</v>
      </c>
      <c r="I97" s="224"/>
      <c r="J97" s="42">
        <v>0</v>
      </c>
      <c r="K97" s="43">
        <v>0</v>
      </c>
      <c r="L97" s="219"/>
      <c r="M97" s="42">
        <v>0</v>
      </c>
      <c r="N97" s="43">
        <v>0</v>
      </c>
      <c r="O97" s="219"/>
      <c r="P97" s="42">
        <v>0</v>
      </c>
      <c r="Q97" s="43">
        <v>0</v>
      </c>
      <c r="R97" s="224"/>
      <c r="S97" s="42">
        <v>0</v>
      </c>
      <c r="T97" s="43">
        <v>0</v>
      </c>
      <c r="U97" s="224"/>
      <c r="V97" s="42">
        <v>0</v>
      </c>
      <c r="W97" s="43">
        <v>0</v>
      </c>
      <c r="X97" s="224"/>
      <c r="Y97" s="42">
        <v>0</v>
      </c>
      <c r="Z97" s="43">
        <v>0</v>
      </c>
      <c r="AA97" s="224"/>
      <c r="AB97" s="42">
        <v>0</v>
      </c>
      <c r="AC97" s="43">
        <v>0</v>
      </c>
      <c r="AD97" s="224"/>
      <c r="AE97" s="42">
        <v>0</v>
      </c>
      <c r="AF97" s="43">
        <v>0</v>
      </c>
      <c r="AG97" s="224"/>
      <c r="AH97" s="42">
        <v>0</v>
      </c>
      <c r="AI97" s="43">
        <v>0</v>
      </c>
      <c r="AJ97" s="224"/>
      <c r="AK97" s="42">
        <v>0</v>
      </c>
      <c r="AL97" s="43">
        <v>0</v>
      </c>
      <c r="AM97" s="231"/>
    </row>
    <row r="98" spans="1:39" ht="17.149999999999999" customHeight="1" x14ac:dyDescent="0.3">
      <c r="A98" s="505"/>
      <c r="B98" s="39" t="s">
        <v>241</v>
      </c>
      <c r="C98" s="364">
        <f>Gastos!D147</f>
        <v>0</v>
      </c>
      <c r="D98" s="362">
        <v>0</v>
      </c>
      <c r="E98" s="363">
        <v>0</v>
      </c>
      <c r="F98" s="219"/>
      <c r="G98" s="44">
        <v>0</v>
      </c>
      <c r="H98" s="45">
        <v>0</v>
      </c>
      <c r="I98" s="224"/>
      <c r="J98" s="44">
        <v>0</v>
      </c>
      <c r="K98" s="45">
        <v>0</v>
      </c>
      <c r="L98" s="219"/>
      <c r="M98" s="44">
        <v>0</v>
      </c>
      <c r="N98" s="45">
        <v>0</v>
      </c>
      <c r="O98" s="219"/>
      <c r="P98" s="44">
        <v>0</v>
      </c>
      <c r="Q98" s="45">
        <v>0</v>
      </c>
      <c r="R98" s="224"/>
      <c r="S98" s="44">
        <v>0</v>
      </c>
      <c r="T98" s="45">
        <v>0</v>
      </c>
      <c r="U98" s="224"/>
      <c r="V98" s="44">
        <v>0</v>
      </c>
      <c r="W98" s="45">
        <v>0</v>
      </c>
      <c r="X98" s="224"/>
      <c r="Y98" s="44">
        <v>0</v>
      </c>
      <c r="Z98" s="45">
        <v>0</v>
      </c>
      <c r="AA98" s="224"/>
      <c r="AB98" s="44">
        <v>0</v>
      </c>
      <c r="AC98" s="45">
        <v>0</v>
      </c>
      <c r="AD98" s="224"/>
      <c r="AE98" s="44">
        <v>0</v>
      </c>
      <c r="AF98" s="45">
        <v>0</v>
      </c>
      <c r="AG98" s="224"/>
      <c r="AH98" s="44">
        <v>0</v>
      </c>
      <c r="AI98" s="45">
        <v>0</v>
      </c>
      <c r="AJ98" s="224"/>
      <c r="AK98" s="44">
        <v>0</v>
      </c>
      <c r="AL98" s="45">
        <v>0</v>
      </c>
      <c r="AM98" s="231"/>
    </row>
    <row r="99" spans="1:39" ht="17.149999999999999" customHeight="1" x14ac:dyDescent="0.3">
      <c r="A99" s="505"/>
      <c r="B99" s="39" t="s">
        <v>115</v>
      </c>
      <c r="C99" s="364">
        <f>Gastos!D148</f>
        <v>0</v>
      </c>
      <c r="D99" s="362">
        <v>0</v>
      </c>
      <c r="E99" s="363">
        <v>0</v>
      </c>
      <c r="F99" s="219"/>
      <c r="G99" s="44">
        <v>0</v>
      </c>
      <c r="H99" s="45">
        <v>0</v>
      </c>
      <c r="I99" s="224"/>
      <c r="J99" s="44">
        <v>0</v>
      </c>
      <c r="K99" s="45">
        <v>0</v>
      </c>
      <c r="L99" s="219"/>
      <c r="M99" s="44">
        <v>0</v>
      </c>
      <c r="N99" s="45">
        <v>0</v>
      </c>
      <c r="O99" s="219"/>
      <c r="P99" s="44">
        <v>0</v>
      </c>
      <c r="Q99" s="45">
        <v>0</v>
      </c>
      <c r="R99" s="224"/>
      <c r="S99" s="44">
        <v>0</v>
      </c>
      <c r="T99" s="45">
        <v>0</v>
      </c>
      <c r="U99" s="224"/>
      <c r="V99" s="44">
        <v>0</v>
      </c>
      <c r="W99" s="45">
        <v>0</v>
      </c>
      <c r="X99" s="224"/>
      <c r="Y99" s="44">
        <v>0</v>
      </c>
      <c r="Z99" s="45">
        <v>0</v>
      </c>
      <c r="AA99" s="224"/>
      <c r="AB99" s="44">
        <v>0</v>
      </c>
      <c r="AC99" s="45">
        <v>0</v>
      </c>
      <c r="AD99" s="224"/>
      <c r="AE99" s="44">
        <v>0</v>
      </c>
      <c r="AF99" s="45">
        <v>0</v>
      </c>
      <c r="AG99" s="224"/>
      <c r="AH99" s="44">
        <v>0</v>
      </c>
      <c r="AI99" s="45">
        <v>0</v>
      </c>
      <c r="AJ99" s="224"/>
      <c r="AK99" s="44">
        <v>0</v>
      </c>
      <c r="AL99" s="45">
        <v>0</v>
      </c>
      <c r="AM99" s="231"/>
    </row>
    <row r="100" spans="1:39" ht="17.149999999999999" customHeight="1" x14ac:dyDescent="0.3">
      <c r="A100" s="505"/>
      <c r="B100" s="39" t="s">
        <v>116</v>
      </c>
      <c r="C100" s="364">
        <f>Gastos!D149</f>
        <v>0</v>
      </c>
      <c r="D100" s="362">
        <v>0</v>
      </c>
      <c r="E100" s="363">
        <v>0</v>
      </c>
      <c r="F100" s="219"/>
      <c r="G100" s="44">
        <v>0</v>
      </c>
      <c r="H100" s="45">
        <v>0</v>
      </c>
      <c r="I100" s="224"/>
      <c r="J100" s="44">
        <v>0</v>
      </c>
      <c r="K100" s="45">
        <v>0</v>
      </c>
      <c r="L100" s="219"/>
      <c r="M100" s="44">
        <v>0</v>
      </c>
      <c r="N100" s="45">
        <v>0</v>
      </c>
      <c r="O100" s="219"/>
      <c r="P100" s="44">
        <v>0</v>
      </c>
      <c r="Q100" s="45">
        <v>0</v>
      </c>
      <c r="R100" s="224"/>
      <c r="S100" s="44">
        <v>0</v>
      </c>
      <c r="T100" s="45">
        <v>0</v>
      </c>
      <c r="U100" s="224"/>
      <c r="V100" s="44">
        <v>0</v>
      </c>
      <c r="W100" s="45">
        <v>0</v>
      </c>
      <c r="X100" s="224"/>
      <c r="Y100" s="44">
        <v>0</v>
      </c>
      <c r="Z100" s="45">
        <v>0</v>
      </c>
      <c r="AA100" s="224"/>
      <c r="AB100" s="44">
        <v>0</v>
      </c>
      <c r="AC100" s="45">
        <v>0</v>
      </c>
      <c r="AD100" s="224"/>
      <c r="AE100" s="44">
        <v>0</v>
      </c>
      <c r="AF100" s="45">
        <v>0</v>
      </c>
      <c r="AG100" s="224"/>
      <c r="AH100" s="44">
        <v>0</v>
      </c>
      <c r="AI100" s="45">
        <v>0</v>
      </c>
      <c r="AJ100" s="224"/>
      <c r="AK100" s="44">
        <v>0</v>
      </c>
      <c r="AL100" s="45">
        <v>0</v>
      </c>
      <c r="AM100" s="231"/>
    </row>
    <row r="101" spans="1:39" ht="17.149999999999999" customHeight="1" x14ac:dyDescent="0.3">
      <c r="A101" s="505"/>
      <c r="B101" s="39" t="s">
        <v>117</v>
      </c>
      <c r="C101" s="364">
        <f>Gastos!D150</f>
        <v>0</v>
      </c>
      <c r="D101" s="362">
        <v>0</v>
      </c>
      <c r="E101" s="363">
        <v>0</v>
      </c>
      <c r="F101" s="219"/>
      <c r="G101" s="44">
        <v>0</v>
      </c>
      <c r="H101" s="45">
        <v>0</v>
      </c>
      <c r="I101" s="224"/>
      <c r="J101" s="44">
        <v>0</v>
      </c>
      <c r="K101" s="45">
        <v>0</v>
      </c>
      <c r="L101" s="219"/>
      <c r="M101" s="44">
        <v>0</v>
      </c>
      <c r="N101" s="45">
        <v>0</v>
      </c>
      <c r="O101" s="219"/>
      <c r="P101" s="44">
        <v>0</v>
      </c>
      <c r="Q101" s="45">
        <v>0</v>
      </c>
      <c r="R101" s="224"/>
      <c r="S101" s="44">
        <v>0</v>
      </c>
      <c r="T101" s="45">
        <v>0</v>
      </c>
      <c r="U101" s="224"/>
      <c r="V101" s="44">
        <v>0</v>
      </c>
      <c r="W101" s="45">
        <v>0</v>
      </c>
      <c r="X101" s="224"/>
      <c r="Y101" s="44">
        <v>0</v>
      </c>
      <c r="Z101" s="45">
        <v>0</v>
      </c>
      <c r="AA101" s="224"/>
      <c r="AB101" s="44">
        <v>0</v>
      </c>
      <c r="AC101" s="45">
        <v>0</v>
      </c>
      <c r="AD101" s="224"/>
      <c r="AE101" s="44">
        <v>0</v>
      </c>
      <c r="AF101" s="45">
        <v>0</v>
      </c>
      <c r="AG101" s="224"/>
      <c r="AH101" s="44">
        <v>0</v>
      </c>
      <c r="AI101" s="45">
        <v>0</v>
      </c>
      <c r="AJ101" s="224"/>
      <c r="AK101" s="44">
        <v>0</v>
      </c>
      <c r="AL101" s="45">
        <v>0</v>
      </c>
      <c r="AM101" s="231"/>
    </row>
    <row r="102" spans="1:39" ht="17.149999999999999" customHeight="1" x14ac:dyDescent="0.3">
      <c r="A102" s="505"/>
      <c r="B102" s="39" t="s">
        <v>118</v>
      </c>
      <c r="C102" s="364">
        <f>Gastos!D151</f>
        <v>0</v>
      </c>
      <c r="D102" s="362">
        <v>0</v>
      </c>
      <c r="E102" s="363">
        <v>0</v>
      </c>
      <c r="F102" s="219"/>
      <c r="G102" s="44">
        <v>0</v>
      </c>
      <c r="H102" s="45">
        <v>0</v>
      </c>
      <c r="I102" s="224"/>
      <c r="J102" s="44">
        <v>0</v>
      </c>
      <c r="K102" s="45">
        <v>0</v>
      </c>
      <c r="L102" s="219"/>
      <c r="M102" s="44">
        <v>0</v>
      </c>
      <c r="N102" s="45">
        <v>0</v>
      </c>
      <c r="O102" s="219"/>
      <c r="P102" s="44">
        <v>0</v>
      </c>
      <c r="Q102" s="45">
        <v>0</v>
      </c>
      <c r="R102" s="224"/>
      <c r="S102" s="44">
        <v>0</v>
      </c>
      <c r="T102" s="45">
        <v>0</v>
      </c>
      <c r="U102" s="224"/>
      <c r="V102" s="44">
        <v>0</v>
      </c>
      <c r="W102" s="45">
        <v>0</v>
      </c>
      <c r="X102" s="224"/>
      <c r="Y102" s="44">
        <v>0</v>
      </c>
      <c r="Z102" s="45">
        <v>0</v>
      </c>
      <c r="AA102" s="224"/>
      <c r="AB102" s="44">
        <v>0</v>
      </c>
      <c r="AC102" s="45">
        <v>0</v>
      </c>
      <c r="AD102" s="224"/>
      <c r="AE102" s="44">
        <v>0</v>
      </c>
      <c r="AF102" s="45">
        <v>0</v>
      </c>
      <c r="AG102" s="224"/>
      <c r="AH102" s="44">
        <v>0</v>
      </c>
      <c r="AI102" s="45">
        <v>0</v>
      </c>
      <c r="AJ102" s="224"/>
      <c r="AK102" s="44">
        <v>0</v>
      </c>
      <c r="AL102" s="45">
        <v>0</v>
      </c>
      <c r="AM102" s="231"/>
    </row>
    <row r="103" spans="1:39" ht="17.149999999999999" customHeight="1" x14ac:dyDescent="0.3">
      <c r="A103" s="505"/>
      <c r="B103" s="39" t="s">
        <v>119</v>
      </c>
      <c r="C103" s="364">
        <f>Gastos!D152</f>
        <v>0</v>
      </c>
      <c r="D103" s="362">
        <v>0</v>
      </c>
      <c r="E103" s="363">
        <v>0</v>
      </c>
      <c r="F103" s="219"/>
      <c r="G103" s="44">
        <v>0</v>
      </c>
      <c r="H103" s="45">
        <v>0</v>
      </c>
      <c r="I103" s="224"/>
      <c r="J103" s="44">
        <v>0</v>
      </c>
      <c r="K103" s="45">
        <v>0</v>
      </c>
      <c r="L103" s="219"/>
      <c r="M103" s="44">
        <v>0</v>
      </c>
      <c r="N103" s="45">
        <v>0</v>
      </c>
      <c r="O103" s="219"/>
      <c r="P103" s="44">
        <v>0</v>
      </c>
      <c r="Q103" s="45">
        <v>0</v>
      </c>
      <c r="R103" s="224"/>
      <c r="S103" s="44">
        <v>0</v>
      </c>
      <c r="T103" s="45">
        <v>0</v>
      </c>
      <c r="U103" s="224"/>
      <c r="V103" s="44">
        <v>0</v>
      </c>
      <c r="W103" s="45">
        <v>0</v>
      </c>
      <c r="X103" s="224"/>
      <c r="Y103" s="44">
        <v>0</v>
      </c>
      <c r="Z103" s="45">
        <v>0</v>
      </c>
      <c r="AA103" s="224"/>
      <c r="AB103" s="44">
        <v>0</v>
      </c>
      <c r="AC103" s="45">
        <v>0</v>
      </c>
      <c r="AD103" s="224"/>
      <c r="AE103" s="44">
        <v>0</v>
      </c>
      <c r="AF103" s="45">
        <v>0</v>
      </c>
      <c r="AG103" s="224"/>
      <c r="AH103" s="44">
        <v>0</v>
      </c>
      <c r="AI103" s="45">
        <v>0</v>
      </c>
      <c r="AJ103" s="224"/>
      <c r="AK103" s="44">
        <v>0</v>
      </c>
      <c r="AL103" s="45">
        <v>0</v>
      </c>
      <c r="AM103" s="231"/>
    </row>
    <row r="104" spans="1:39" ht="17.149999999999999" customHeight="1" x14ac:dyDescent="0.3">
      <c r="A104" s="505"/>
      <c r="B104" s="39" t="s">
        <v>242</v>
      </c>
      <c r="C104" s="364">
        <f>Gastos!D153</f>
        <v>0</v>
      </c>
      <c r="D104" s="362">
        <v>0</v>
      </c>
      <c r="E104" s="363">
        <v>0</v>
      </c>
      <c r="F104" s="219"/>
      <c r="G104" s="44">
        <v>0</v>
      </c>
      <c r="H104" s="45">
        <v>0</v>
      </c>
      <c r="I104" s="224"/>
      <c r="J104" s="44">
        <v>0</v>
      </c>
      <c r="K104" s="45">
        <v>0</v>
      </c>
      <c r="L104" s="219"/>
      <c r="M104" s="44">
        <v>0</v>
      </c>
      <c r="N104" s="45">
        <v>0</v>
      </c>
      <c r="O104" s="219"/>
      <c r="P104" s="44">
        <v>0</v>
      </c>
      <c r="Q104" s="45">
        <v>0</v>
      </c>
      <c r="R104" s="224"/>
      <c r="S104" s="44">
        <v>0</v>
      </c>
      <c r="T104" s="45">
        <v>0</v>
      </c>
      <c r="U104" s="224"/>
      <c r="V104" s="44">
        <v>0</v>
      </c>
      <c r="W104" s="45">
        <v>0</v>
      </c>
      <c r="X104" s="224"/>
      <c r="Y104" s="44">
        <v>0</v>
      </c>
      <c r="Z104" s="45">
        <v>0</v>
      </c>
      <c r="AA104" s="224"/>
      <c r="AB104" s="44">
        <v>0</v>
      </c>
      <c r="AC104" s="45">
        <v>0</v>
      </c>
      <c r="AD104" s="224"/>
      <c r="AE104" s="44">
        <v>0</v>
      </c>
      <c r="AF104" s="45">
        <v>0</v>
      </c>
      <c r="AG104" s="224"/>
      <c r="AH104" s="44">
        <v>0</v>
      </c>
      <c r="AI104" s="45">
        <v>0</v>
      </c>
      <c r="AJ104" s="224"/>
      <c r="AK104" s="44">
        <v>0</v>
      </c>
      <c r="AL104" s="45">
        <v>0</v>
      </c>
      <c r="AM104" s="231"/>
    </row>
    <row r="105" spans="1:39" ht="17.149999999999999" customHeight="1" x14ac:dyDescent="0.3">
      <c r="A105" s="505"/>
      <c r="B105" s="39" t="s">
        <v>120</v>
      </c>
      <c r="C105" s="364">
        <f>Gastos!D154</f>
        <v>0</v>
      </c>
      <c r="D105" s="362">
        <v>0</v>
      </c>
      <c r="E105" s="363">
        <v>0</v>
      </c>
      <c r="F105" s="219"/>
      <c r="G105" s="44">
        <v>0</v>
      </c>
      <c r="H105" s="45">
        <v>0</v>
      </c>
      <c r="I105" s="224"/>
      <c r="J105" s="44">
        <v>0</v>
      </c>
      <c r="K105" s="45">
        <v>0</v>
      </c>
      <c r="L105" s="219"/>
      <c r="M105" s="44">
        <v>0</v>
      </c>
      <c r="N105" s="45">
        <v>0</v>
      </c>
      <c r="O105" s="219"/>
      <c r="P105" s="44">
        <v>0</v>
      </c>
      <c r="Q105" s="45">
        <v>0</v>
      </c>
      <c r="R105" s="224"/>
      <c r="S105" s="44">
        <v>0</v>
      </c>
      <c r="T105" s="45">
        <v>0</v>
      </c>
      <c r="U105" s="224"/>
      <c r="V105" s="44">
        <v>0</v>
      </c>
      <c r="W105" s="45">
        <v>0</v>
      </c>
      <c r="X105" s="224"/>
      <c r="Y105" s="44">
        <v>0</v>
      </c>
      <c r="Z105" s="45">
        <v>0</v>
      </c>
      <c r="AA105" s="224"/>
      <c r="AB105" s="44">
        <v>0</v>
      </c>
      <c r="AC105" s="45">
        <v>0</v>
      </c>
      <c r="AD105" s="224"/>
      <c r="AE105" s="44">
        <v>0</v>
      </c>
      <c r="AF105" s="45">
        <v>0</v>
      </c>
      <c r="AG105" s="224"/>
      <c r="AH105" s="44">
        <v>0</v>
      </c>
      <c r="AI105" s="45">
        <v>0</v>
      </c>
      <c r="AJ105" s="224"/>
      <c r="AK105" s="44">
        <v>0</v>
      </c>
      <c r="AL105" s="45">
        <v>0</v>
      </c>
      <c r="AM105" s="231"/>
    </row>
    <row r="106" spans="1:39" ht="17.149999999999999" customHeight="1" x14ac:dyDescent="0.3">
      <c r="A106" s="505"/>
      <c r="B106" s="39" t="s">
        <v>121</v>
      </c>
      <c r="C106" s="364">
        <f>Gastos!D155</f>
        <v>0</v>
      </c>
      <c r="D106" s="353">
        <v>0</v>
      </c>
      <c r="E106" s="354">
        <v>0</v>
      </c>
      <c r="F106" s="219"/>
      <c r="G106" s="40">
        <v>0</v>
      </c>
      <c r="H106" s="41">
        <v>0</v>
      </c>
      <c r="I106" s="224"/>
      <c r="J106" s="40">
        <v>0</v>
      </c>
      <c r="K106" s="41">
        <v>0</v>
      </c>
      <c r="L106" s="219"/>
      <c r="M106" s="40">
        <v>0</v>
      </c>
      <c r="N106" s="41">
        <v>0</v>
      </c>
      <c r="O106" s="219"/>
      <c r="P106" s="40">
        <v>0</v>
      </c>
      <c r="Q106" s="41">
        <v>0</v>
      </c>
      <c r="R106" s="224"/>
      <c r="S106" s="40">
        <v>0</v>
      </c>
      <c r="T106" s="41">
        <v>0</v>
      </c>
      <c r="U106" s="224"/>
      <c r="V106" s="40">
        <v>0</v>
      </c>
      <c r="W106" s="41">
        <v>0</v>
      </c>
      <c r="X106" s="224"/>
      <c r="Y106" s="40">
        <v>0</v>
      </c>
      <c r="Z106" s="41">
        <v>0</v>
      </c>
      <c r="AA106" s="224"/>
      <c r="AB106" s="40">
        <v>0</v>
      </c>
      <c r="AC106" s="41">
        <v>0</v>
      </c>
      <c r="AD106" s="224"/>
      <c r="AE106" s="40">
        <v>0</v>
      </c>
      <c r="AF106" s="41">
        <v>0</v>
      </c>
      <c r="AG106" s="224"/>
      <c r="AH106" s="40">
        <v>0</v>
      </c>
      <c r="AI106" s="41">
        <v>0</v>
      </c>
      <c r="AJ106" s="224"/>
      <c r="AK106" s="40">
        <v>0</v>
      </c>
      <c r="AL106" s="41">
        <v>0</v>
      </c>
      <c r="AM106" s="231"/>
    </row>
    <row r="107" spans="1:39" s="71" customFormat="1" ht="17.149999999999999" customHeight="1" x14ac:dyDescent="0.3">
      <c r="A107" s="505"/>
      <c r="B107" s="83" t="s">
        <v>182</v>
      </c>
      <c r="C107" s="355">
        <f>SUM(C97:C106)</f>
        <v>0</v>
      </c>
      <c r="D107" s="356">
        <f>SUM(D97:D106)</f>
        <v>0</v>
      </c>
      <c r="E107" s="356">
        <f>SUM(E97:E106)</f>
        <v>0</v>
      </c>
      <c r="F107" s="218"/>
      <c r="G107" s="79">
        <f>SUM(G97:G106)</f>
        <v>0</v>
      </c>
      <c r="H107" s="79">
        <f>SUM(H97:H106)</f>
        <v>0</v>
      </c>
      <c r="I107" s="222"/>
      <c r="J107" s="79">
        <f>SUM(J97:J106)</f>
        <v>0</v>
      </c>
      <c r="K107" s="79">
        <f>SUM(K97:K106)</f>
        <v>0</v>
      </c>
      <c r="L107" s="218"/>
      <c r="M107" s="79">
        <f>SUM(M97:M106)</f>
        <v>0</v>
      </c>
      <c r="N107" s="79">
        <f>SUM(N97:N106)</f>
        <v>0</v>
      </c>
      <c r="O107" s="218"/>
      <c r="P107" s="79">
        <f>SUM(P97:P106)</f>
        <v>0</v>
      </c>
      <c r="Q107" s="79">
        <f>SUM(Q97:Q106)</f>
        <v>0</v>
      </c>
      <c r="R107" s="227"/>
      <c r="S107" s="79">
        <f>SUM(S97:S106)</f>
        <v>0</v>
      </c>
      <c r="T107" s="79">
        <f>SUM(T97:T106)</f>
        <v>0</v>
      </c>
      <c r="U107" s="227"/>
      <c r="V107" s="79">
        <f>SUM(V97:V106)</f>
        <v>0</v>
      </c>
      <c r="W107" s="79">
        <f>SUM(W97:W106)</f>
        <v>0</v>
      </c>
      <c r="X107" s="227"/>
      <c r="Y107" s="79">
        <f>SUM(Y97:Y106)</f>
        <v>0</v>
      </c>
      <c r="Z107" s="79">
        <f>SUM(Z97:Z106)</f>
        <v>0</v>
      </c>
      <c r="AA107" s="227"/>
      <c r="AB107" s="79">
        <f>SUM(AB97:AB106)</f>
        <v>0</v>
      </c>
      <c r="AC107" s="79">
        <f>SUM(AC97:AC106)</f>
        <v>0</v>
      </c>
      <c r="AD107" s="227"/>
      <c r="AE107" s="79">
        <f>SUM(AE97:AE106)</f>
        <v>0</v>
      </c>
      <c r="AF107" s="79">
        <f>SUM(AF97:AF106)</f>
        <v>0</v>
      </c>
      <c r="AG107" s="227"/>
      <c r="AH107" s="79">
        <f>SUM(AH97:AH106)</f>
        <v>0</v>
      </c>
      <c r="AI107" s="79">
        <f>SUM(AI97:AI106)</f>
        <v>0</v>
      </c>
      <c r="AJ107" s="227"/>
      <c r="AK107" s="79">
        <f>SUM(AK97:AK106)</f>
        <v>0</v>
      </c>
      <c r="AL107" s="79">
        <f>SUM(AL97:AL106)</f>
        <v>0</v>
      </c>
      <c r="AM107" s="229"/>
    </row>
    <row r="108" spans="1:39" ht="17.149999999999999" customHeight="1" x14ac:dyDescent="0.3">
      <c r="B108" s="86"/>
      <c r="S108" s="74"/>
      <c r="T108" s="74"/>
      <c r="V108" s="74"/>
      <c r="W108" s="74"/>
      <c r="Y108" s="74"/>
      <c r="Z108" s="74"/>
      <c r="AB108" s="74"/>
      <c r="AC108" s="74"/>
      <c r="AE108" s="74"/>
      <c r="AF108" s="74"/>
      <c r="AH108" s="74"/>
      <c r="AI108" s="74"/>
      <c r="AK108" s="74"/>
      <c r="AL108" s="74"/>
    </row>
    <row r="109" spans="1:39" ht="17.149999999999999" customHeight="1" x14ac:dyDescent="0.3">
      <c r="A109" s="505" t="s">
        <v>243</v>
      </c>
      <c r="B109" s="82" t="s">
        <v>124</v>
      </c>
      <c r="C109" s="352">
        <f>Gastos!D159</f>
        <v>0</v>
      </c>
      <c r="D109" s="359">
        <v>0</v>
      </c>
      <c r="E109" s="360">
        <v>0</v>
      </c>
      <c r="F109" s="219"/>
      <c r="G109" s="42">
        <v>0</v>
      </c>
      <c r="H109" s="43">
        <v>0</v>
      </c>
      <c r="I109" s="224"/>
      <c r="J109" s="42">
        <v>0</v>
      </c>
      <c r="K109" s="43">
        <v>0</v>
      </c>
      <c r="L109" s="219"/>
      <c r="M109" s="42">
        <v>0</v>
      </c>
      <c r="N109" s="43">
        <v>0</v>
      </c>
      <c r="O109" s="219"/>
      <c r="P109" s="42">
        <v>0</v>
      </c>
      <c r="Q109" s="43">
        <v>0</v>
      </c>
      <c r="R109" s="224"/>
      <c r="S109" s="42">
        <v>0</v>
      </c>
      <c r="T109" s="43">
        <v>0</v>
      </c>
      <c r="U109" s="224"/>
      <c r="V109" s="42">
        <v>0</v>
      </c>
      <c r="W109" s="43">
        <v>0</v>
      </c>
      <c r="X109" s="224"/>
      <c r="Y109" s="42">
        <v>0</v>
      </c>
      <c r="Z109" s="43">
        <v>0</v>
      </c>
      <c r="AA109" s="224"/>
      <c r="AB109" s="42">
        <v>0</v>
      </c>
      <c r="AC109" s="43">
        <v>0</v>
      </c>
      <c r="AD109" s="224"/>
      <c r="AE109" s="42">
        <v>0</v>
      </c>
      <c r="AF109" s="43">
        <v>0</v>
      </c>
      <c r="AG109" s="224"/>
      <c r="AH109" s="42">
        <v>0</v>
      </c>
      <c r="AI109" s="43">
        <v>0</v>
      </c>
      <c r="AJ109" s="224"/>
      <c r="AK109" s="42">
        <v>0</v>
      </c>
      <c r="AL109" s="43">
        <v>0</v>
      </c>
      <c r="AM109" s="231"/>
    </row>
    <row r="110" spans="1:39" ht="17.149999999999999" customHeight="1" x14ac:dyDescent="0.3">
      <c r="A110" s="505"/>
      <c r="B110" s="39" t="s">
        <v>244</v>
      </c>
      <c r="C110" s="364">
        <f>Gastos!D160</f>
        <v>0</v>
      </c>
      <c r="D110" s="362">
        <v>0</v>
      </c>
      <c r="E110" s="363">
        <v>0</v>
      </c>
      <c r="F110" s="219"/>
      <c r="G110" s="44">
        <v>0</v>
      </c>
      <c r="H110" s="45">
        <v>0</v>
      </c>
      <c r="I110" s="224"/>
      <c r="J110" s="44">
        <v>0</v>
      </c>
      <c r="K110" s="45">
        <v>0</v>
      </c>
      <c r="L110" s="219"/>
      <c r="M110" s="44">
        <v>0</v>
      </c>
      <c r="N110" s="45">
        <v>0</v>
      </c>
      <c r="O110" s="219"/>
      <c r="P110" s="44">
        <v>0</v>
      </c>
      <c r="Q110" s="45">
        <v>0</v>
      </c>
      <c r="R110" s="224"/>
      <c r="S110" s="44">
        <v>0</v>
      </c>
      <c r="T110" s="45">
        <v>0</v>
      </c>
      <c r="U110" s="224"/>
      <c r="V110" s="44">
        <v>0</v>
      </c>
      <c r="W110" s="45">
        <v>0</v>
      </c>
      <c r="X110" s="224"/>
      <c r="Y110" s="44">
        <v>0</v>
      </c>
      <c r="Z110" s="45">
        <v>0</v>
      </c>
      <c r="AA110" s="224"/>
      <c r="AB110" s="44">
        <v>0</v>
      </c>
      <c r="AC110" s="45">
        <v>0</v>
      </c>
      <c r="AD110" s="224"/>
      <c r="AE110" s="44">
        <v>0</v>
      </c>
      <c r="AF110" s="45">
        <v>0</v>
      </c>
      <c r="AG110" s="224"/>
      <c r="AH110" s="44">
        <v>0</v>
      </c>
      <c r="AI110" s="45">
        <v>0</v>
      </c>
      <c r="AJ110" s="224"/>
      <c r="AK110" s="44">
        <v>0</v>
      </c>
      <c r="AL110" s="45">
        <v>0</v>
      </c>
      <c r="AM110" s="231"/>
    </row>
    <row r="111" spans="1:39" ht="17.149999999999999" customHeight="1" x14ac:dyDescent="0.3">
      <c r="A111" s="505"/>
      <c r="B111" s="39" t="s">
        <v>126</v>
      </c>
      <c r="C111" s="364">
        <f>Gastos!D161</f>
        <v>0</v>
      </c>
      <c r="D111" s="353">
        <v>0</v>
      </c>
      <c r="E111" s="354">
        <v>0</v>
      </c>
      <c r="F111" s="219"/>
      <c r="G111" s="40">
        <v>0</v>
      </c>
      <c r="H111" s="41">
        <v>0</v>
      </c>
      <c r="I111" s="224"/>
      <c r="J111" s="40">
        <v>0</v>
      </c>
      <c r="K111" s="41">
        <v>0</v>
      </c>
      <c r="L111" s="219"/>
      <c r="M111" s="40">
        <v>0</v>
      </c>
      <c r="N111" s="41">
        <v>0</v>
      </c>
      <c r="O111" s="219"/>
      <c r="P111" s="40">
        <v>0</v>
      </c>
      <c r="Q111" s="41">
        <v>0</v>
      </c>
      <c r="R111" s="224"/>
      <c r="S111" s="40">
        <v>0</v>
      </c>
      <c r="T111" s="41">
        <v>0</v>
      </c>
      <c r="U111" s="224"/>
      <c r="V111" s="40">
        <v>0</v>
      </c>
      <c r="W111" s="41">
        <v>0</v>
      </c>
      <c r="X111" s="224"/>
      <c r="Y111" s="40">
        <v>0</v>
      </c>
      <c r="Z111" s="41">
        <v>0</v>
      </c>
      <c r="AA111" s="224"/>
      <c r="AB111" s="40">
        <v>0</v>
      </c>
      <c r="AC111" s="41">
        <v>0</v>
      </c>
      <c r="AD111" s="224"/>
      <c r="AE111" s="40">
        <v>0</v>
      </c>
      <c r="AF111" s="41">
        <v>0</v>
      </c>
      <c r="AG111" s="224"/>
      <c r="AH111" s="40">
        <v>0</v>
      </c>
      <c r="AI111" s="41">
        <v>0</v>
      </c>
      <c r="AJ111" s="224"/>
      <c r="AK111" s="40">
        <v>0</v>
      </c>
      <c r="AL111" s="41">
        <v>0</v>
      </c>
      <c r="AM111" s="231"/>
    </row>
    <row r="112" spans="1:39" s="71" customFormat="1" ht="17.149999999999999" customHeight="1" x14ac:dyDescent="0.3">
      <c r="A112" s="505"/>
      <c r="B112" s="83" t="s">
        <v>182</v>
      </c>
      <c r="C112" s="355">
        <f>SUM(C109:C111)</f>
        <v>0</v>
      </c>
      <c r="D112" s="356">
        <f>SUM(D109:D111)</f>
        <v>0</v>
      </c>
      <c r="E112" s="356">
        <f>SUM(E109:E111)</f>
        <v>0</v>
      </c>
      <c r="F112" s="218"/>
      <c r="G112" s="79">
        <f>SUM(G109:G111)</f>
        <v>0</v>
      </c>
      <c r="H112" s="79">
        <f>SUM(H109:H111)</f>
        <v>0</v>
      </c>
      <c r="I112" s="222"/>
      <c r="J112" s="79">
        <f>SUM(J109:J111)</f>
        <v>0</v>
      </c>
      <c r="K112" s="79">
        <f>SUM(K109:K111)</f>
        <v>0</v>
      </c>
      <c r="L112" s="218"/>
      <c r="M112" s="79">
        <f>SUM(M109:M111)</f>
        <v>0</v>
      </c>
      <c r="N112" s="79">
        <f>SUM(N109:N111)</f>
        <v>0</v>
      </c>
      <c r="O112" s="218"/>
      <c r="P112" s="79">
        <f>SUM(P109:P111)</f>
        <v>0</v>
      </c>
      <c r="Q112" s="79">
        <f>SUM(Q109:Q111)</f>
        <v>0</v>
      </c>
      <c r="R112" s="227"/>
      <c r="S112" s="79">
        <f>SUM(S109:S111)</f>
        <v>0</v>
      </c>
      <c r="T112" s="79">
        <f>SUM(T109:T111)</f>
        <v>0</v>
      </c>
      <c r="U112" s="227"/>
      <c r="V112" s="79">
        <f>SUM(V109:V111)</f>
        <v>0</v>
      </c>
      <c r="W112" s="79">
        <f>SUM(W109:W111)</f>
        <v>0</v>
      </c>
      <c r="X112" s="227"/>
      <c r="Y112" s="79">
        <f>SUM(Y109:Y111)</f>
        <v>0</v>
      </c>
      <c r="Z112" s="79">
        <f>SUM(Z109:Z111)</f>
        <v>0</v>
      </c>
      <c r="AA112" s="227"/>
      <c r="AB112" s="79">
        <f>SUM(AB109:AB111)</f>
        <v>0</v>
      </c>
      <c r="AC112" s="79">
        <f>SUM(AC109:AC111)</f>
        <v>0</v>
      </c>
      <c r="AD112" s="227"/>
      <c r="AE112" s="79">
        <f>SUM(AE109:AE111)</f>
        <v>0</v>
      </c>
      <c r="AF112" s="79">
        <f>SUM(AF109:AF111)</f>
        <v>0</v>
      </c>
      <c r="AG112" s="227"/>
      <c r="AH112" s="79">
        <f>SUM(AH109:AH111)</f>
        <v>0</v>
      </c>
      <c r="AI112" s="79">
        <f>SUM(AI109:AI111)</f>
        <v>0</v>
      </c>
      <c r="AJ112" s="227"/>
      <c r="AK112" s="79">
        <f>SUM(AK109:AK111)</f>
        <v>0</v>
      </c>
      <c r="AL112" s="79">
        <f>SUM(AL109:AL111)</f>
        <v>0</v>
      </c>
      <c r="AM112" s="229"/>
    </row>
    <row r="113" spans="1:39" ht="17.149999999999999" customHeight="1" x14ac:dyDescent="0.3">
      <c r="B113" s="86"/>
      <c r="S113" s="74"/>
      <c r="T113" s="74"/>
      <c r="V113" s="74"/>
      <c r="W113" s="74"/>
      <c r="Y113" s="74"/>
      <c r="Z113" s="74"/>
      <c r="AB113" s="74"/>
      <c r="AC113" s="74"/>
      <c r="AE113" s="74"/>
      <c r="AF113" s="74"/>
      <c r="AH113" s="74"/>
      <c r="AI113" s="74"/>
      <c r="AK113" s="74"/>
      <c r="AL113" s="74"/>
    </row>
    <row r="114" spans="1:39" ht="17.149999999999999" customHeight="1" x14ac:dyDescent="0.3">
      <c r="A114" s="505" t="s">
        <v>127</v>
      </c>
      <c r="B114" s="82" t="s">
        <v>129</v>
      </c>
      <c r="C114" s="352">
        <f>Gastos!D165</f>
        <v>0</v>
      </c>
      <c r="D114" s="359">
        <v>0</v>
      </c>
      <c r="E114" s="360">
        <v>0</v>
      </c>
      <c r="F114" s="219"/>
      <c r="G114" s="42">
        <v>0</v>
      </c>
      <c r="H114" s="43">
        <v>0</v>
      </c>
      <c r="I114" s="224"/>
      <c r="J114" s="42">
        <v>0</v>
      </c>
      <c r="K114" s="43">
        <v>0</v>
      </c>
      <c r="L114" s="219"/>
      <c r="M114" s="42">
        <v>0</v>
      </c>
      <c r="N114" s="43">
        <v>0</v>
      </c>
      <c r="O114" s="219"/>
      <c r="P114" s="42">
        <v>0</v>
      </c>
      <c r="Q114" s="43">
        <v>0</v>
      </c>
      <c r="R114" s="224"/>
      <c r="S114" s="42">
        <v>0</v>
      </c>
      <c r="T114" s="43">
        <v>0</v>
      </c>
      <c r="U114" s="224"/>
      <c r="V114" s="42">
        <v>0</v>
      </c>
      <c r="W114" s="43">
        <v>0</v>
      </c>
      <c r="X114" s="224"/>
      <c r="Y114" s="42">
        <v>0</v>
      </c>
      <c r="Z114" s="43">
        <v>0</v>
      </c>
      <c r="AA114" s="224"/>
      <c r="AB114" s="42">
        <v>0</v>
      </c>
      <c r="AC114" s="43">
        <v>0</v>
      </c>
      <c r="AD114" s="224"/>
      <c r="AE114" s="42">
        <v>0</v>
      </c>
      <c r="AF114" s="43">
        <v>0</v>
      </c>
      <c r="AG114" s="224"/>
      <c r="AH114" s="42">
        <v>0</v>
      </c>
      <c r="AI114" s="43">
        <v>0</v>
      </c>
      <c r="AJ114" s="224"/>
      <c r="AK114" s="42">
        <v>0</v>
      </c>
      <c r="AL114" s="43">
        <v>0</v>
      </c>
      <c r="AM114" s="231"/>
    </row>
    <row r="115" spans="1:39" ht="17.149999999999999" customHeight="1" x14ac:dyDescent="0.3">
      <c r="A115" s="505"/>
      <c r="B115" s="39" t="s">
        <v>130</v>
      </c>
      <c r="C115" s="364">
        <f>Gastos!D166</f>
        <v>0</v>
      </c>
      <c r="D115" s="362">
        <v>0</v>
      </c>
      <c r="E115" s="363">
        <v>0</v>
      </c>
      <c r="F115" s="219"/>
      <c r="G115" s="44">
        <v>0</v>
      </c>
      <c r="H115" s="45">
        <v>0</v>
      </c>
      <c r="I115" s="224"/>
      <c r="J115" s="44">
        <v>0</v>
      </c>
      <c r="K115" s="45">
        <v>0</v>
      </c>
      <c r="L115" s="219"/>
      <c r="M115" s="44">
        <v>0</v>
      </c>
      <c r="N115" s="45">
        <v>0</v>
      </c>
      <c r="O115" s="219"/>
      <c r="P115" s="44">
        <v>0</v>
      </c>
      <c r="Q115" s="45">
        <v>0</v>
      </c>
      <c r="R115" s="224"/>
      <c r="S115" s="44">
        <v>0</v>
      </c>
      <c r="T115" s="45">
        <v>0</v>
      </c>
      <c r="U115" s="224"/>
      <c r="V115" s="44">
        <v>0</v>
      </c>
      <c r="W115" s="45">
        <v>0</v>
      </c>
      <c r="X115" s="224"/>
      <c r="Y115" s="44">
        <v>0</v>
      </c>
      <c r="Z115" s="45">
        <v>0</v>
      </c>
      <c r="AA115" s="224"/>
      <c r="AB115" s="44">
        <v>0</v>
      </c>
      <c r="AC115" s="45">
        <v>0</v>
      </c>
      <c r="AD115" s="224"/>
      <c r="AE115" s="44">
        <v>0</v>
      </c>
      <c r="AF115" s="45">
        <v>0</v>
      </c>
      <c r="AG115" s="224"/>
      <c r="AH115" s="44">
        <v>0</v>
      </c>
      <c r="AI115" s="45">
        <v>0</v>
      </c>
      <c r="AJ115" s="224"/>
      <c r="AK115" s="44">
        <v>0</v>
      </c>
      <c r="AL115" s="45">
        <v>0</v>
      </c>
      <c r="AM115" s="231"/>
    </row>
    <row r="116" spans="1:39" ht="17.149999999999999" customHeight="1" x14ac:dyDescent="0.3">
      <c r="A116" s="505"/>
      <c r="B116" s="39" t="s">
        <v>245</v>
      </c>
      <c r="C116" s="364">
        <f>Gastos!D167</f>
        <v>0</v>
      </c>
      <c r="D116" s="353">
        <v>0</v>
      </c>
      <c r="E116" s="354">
        <v>0</v>
      </c>
      <c r="F116" s="219"/>
      <c r="G116" s="40">
        <v>0</v>
      </c>
      <c r="H116" s="41">
        <v>0</v>
      </c>
      <c r="I116" s="224"/>
      <c r="J116" s="40">
        <v>0</v>
      </c>
      <c r="K116" s="41">
        <v>0</v>
      </c>
      <c r="L116" s="219"/>
      <c r="M116" s="40">
        <v>0</v>
      </c>
      <c r="N116" s="41">
        <v>0</v>
      </c>
      <c r="O116" s="219"/>
      <c r="P116" s="40">
        <v>0</v>
      </c>
      <c r="Q116" s="41">
        <v>0</v>
      </c>
      <c r="R116" s="224"/>
      <c r="S116" s="40">
        <v>0</v>
      </c>
      <c r="T116" s="41">
        <v>0</v>
      </c>
      <c r="U116" s="224"/>
      <c r="V116" s="40">
        <v>0</v>
      </c>
      <c r="W116" s="41">
        <v>0</v>
      </c>
      <c r="X116" s="224"/>
      <c r="Y116" s="40">
        <v>0</v>
      </c>
      <c r="Z116" s="41">
        <v>0</v>
      </c>
      <c r="AA116" s="224"/>
      <c r="AB116" s="40">
        <v>0</v>
      </c>
      <c r="AC116" s="41">
        <v>0</v>
      </c>
      <c r="AD116" s="224"/>
      <c r="AE116" s="40">
        <v>0</v>
      </c>
      <c r="AF116" s="41">
        <v>0</v>
      </c>
      <c r="AG116" s="224"/>
      <c r="AH116" s="40">
        <v>0</v>
      </c>
      <c r="AI116" s="41">
        <v>0</v>
      </c>
      <c r="AJ116" s="224"/>
      <c r="AK116" s="40">
        <v>0</v>
      </c>
      <c r="AL116" s="41">
        <v>0</v>
      </c>
      <c r="AM116" s="231"/>
    </row>
    <row r="117" spans="1:39" s="71" customFormat="1" ht="17.149999999999999" customHeight="1" x14ac:dyDescent="0.3">
      <c r="A117" s="505"/>
      <c r="B117" s="83" t="s">
        <v>182</v>
      </c>
      <c r="C117" s="355">
        <f>SUM(C113:C116)</f>
        <v>0</v>
      </c>
      <c r="D117" s="356">
        <f>SUM(D114:D116)</f>
        <v>0</v>
      </c>
      <c r="E117" s="356">
        <f>SUM(E114:E116)</f>
        <v>0</v>
      </c>
      <c r="F117" s="218"/>
      <c r="G117" s="79">
        <f>SUM(G114:G116)</f>
        <v>0</v>
      </c>
      <c r="H117" s="79">
        <f>SUM(H114:H116)</f>
        <v>0</v>
      </c>
      <c r="I117" s="222"/>
      <c r="J117" s="79">
        <f>SUM(J114:J116)</f>
        <v>0</v>
      </c>
      <c r="K117" s="79">
        <f>SUM(K114:K116)</f>
        <v>0</v>
      </c>
      <c r="L117" s="218"/>
      <c r="M117" s="79">
        <f>SUM(M114:M116)</f>
        <v>0</v>
      </c>
      <c r="N117" s="79">
        <f>SUM(N114:N116)</f>
        <v>0</v>
      </c>
      <c r="O117" s="218"/>
      <c r="P117" s="79">
        <f>SUM(P114:P116)</f>
        <v>0</v>
      </c>
      <c r="Q117" s="79">
        <f>SUM(Q114:Q116)</f>
        <v>0</v>
      </c>
      <c r="R117" s="227"/>
      <c r="S117" s="79">
        <f>SUM(S114:S116)</f>
        <v>0</v>
      </c>
      <c r="T117" s="79">
        <f>SUM(T114:T116)</f>
        <v>0</v>
      </c>
      <c r="U117" s="227"/>
      <c r="V117" s="79">
        <f>SUM(V114:V116)</f>
        <v>0</v>
      </c>
      <c r="W117" s="79">
        <f>SUM(W114:W116)</f>
        <v>0</v>
      </c>
      <c r="X117" s="227"/>
      <c r="Y117" s="79">
        <f>SUM(Y114:Y116)</f>
        <v>0</v>
      </c>
      <c r="Z117" s="79">
        <f>SUM(Z114:Z116)</f>
        <v>0</v>
      </c>
      <c r="AA117" s="227"/>
      <c r="AB117" s="79">
        <f>SUM(AB114:AB116)</f>
        <v>0</v>
      </c>
      <c r="AC117" s="79">
        <f>SUM(AC114:AC116)</f>
        <v>0</v>
      </c>
      <c r="AD117" s="227"/>
      <c r="AE117" s="79">
        <f>SUM(AE114:AE116)</f>
        <v>0</v>
      </c>
      <c r="AF117" s="79">
        <f>SUM(AF114:AF116)</f>
        <v>0</v>
      </c>
      <c r="AG117" s="227"/>
      <c r="AH117" s="79">
        <f>SUM(AH114:AH116)</f>
        <v>0</v>
      </c>
      <c r="AI117" s="79">
        <f>SUM(AI114:AI116)</f>
        <v>0</v>
      </c>
      <c r="AJ117" s="227"/>
      <c r="AK117" s="79">
        <f>SUM(AK114:AK116)</f>
        <v>0</v>
      </c>
      <c r="AL117" s="79">
        <f>SUM(AL114:AL116)</f>
        <v>0</v>
      </c>
      <c r="AM117" s="229"/>
    </row>
    <row r="120" spans="1:39" s="80" customFormat="1" ht="59.25" customHeight="1" x14ac:dyDescent="0.35">
      <c r="C120" s="367" t="s">
        <v>246</v>
      </c>
      <c r="D120" s="367" t="s">
        <v>247</v>
      </c>
      <c r="E120" s="368" t="s">
        <v>248</v>
      </c>
      <c r="F120" s="220"/>
      <c r="G120" s="81" t="s">
        <v>249</v>
      </c>
      <c r="H120" s="81" t="s">
        <v>250</v>
      </c>
      <c r="I120" s="220"/>
      <c r="J120" s="81" t="s">
        <v>251</v>
      </c>
      <c r="K120" s="81" t="s">
        <v>252</v>
      </c>
      <c r="L120" s="220"/>
      <c r="M120" s="81" t="s">
        <v>253</v>
      </c>
      <c r="N120" s="81" t="s">
        <v>254</v>
      </c>
      <c r="O120" s="220"/>
      <c r="P120" s="81" t="s">
        <v>255</v>
      </c>
      <c r="Q120" s="81" t="s">
        <v>256</v>
      </c>
      <c r="R120" s="220"/>
      <c r="S120" s="81" t="s">
        <v>257</v>
      </c>
      <c r="T120" s="81" t="s">
        <v>258</v>
      </c>
      <c r="U120" s="220"/>
      <c r="V120" s="81" t="s">
        <v>259</v>
      </c>
      <c r="W120" s="81" t="s">
        <v>260</v>
      </c>
      <c r="X120" s="220"/>
      <c r="Y120" s="81" t="s">
        <v>261</v>
      </c>
      <c r="Z120" s="81" t="s">
        <v>262</v>
      </c>
      <c r="AA120" s="220"/>
      <c r="AB120" s="81" t="s">
        <v>263</v>
      </c>
      <c r="AC120" s="81" t="s">
        <v>264</v>
      </c>
      <c r="AD120" s="220"/>
      <c r="AE120" s="81" t="s">
        <v>265</v>
      </c>
      <c r="AF120" s="81" t="s">
        <v>266</v>
      </c>
      <c r="AG120" s="220"/>
      <c r="AH120" s="81" t="s">
        <v>267</v>
      </c>
      <c r="AI120" s="81" t="s">
        <v>268</v>
      </c>
      <c r="AJ120" s="220"/>
      <c r="AK120" s="81" t="s">
        <v>269</v>
      </c>
      <c r="AL120" s="81" t="s">
        <v>270</v>
      </c>
      <c r="AM120" s="233"/>
    </row>
    <row r="121" spans="1:39" x14ac:dyDescent="0.3">
      <c r="C121" s="369">
        <f>C117+C112+C107+C95+C88+C81+C74+C61+C54+C48+C39+C18+C11+C8+C5</f>
        <v>2346.1</v>
      </c>
      <c r="D121" s="370">
        <f>D117+D112+D107+D95+D88+D81+D74+D61+D54+D48+D39+D18+D11+D8+D5</f>
        <v>0</v>
      </c>
      <c r="E121" s="371">
        <f>E117+E112+E107+E95+E88+E81+E74+E61+E54+E48+E39+E18+E11+E8+E5</f>
        <v>0</v>
      </c>
      <c r="G121" s="78">
        <f>G117+G112+G107+G95+G88+G81+G74+G61+G54+G48+G39+G18+G11+G8+G5</f>
        <v>0</v>
      </c>
      <c r="H121" s="78">
        <f>H117+H112+H107+H95+H88+H81+H74+H61+H54+H48+H39+H18+H11+H8+H5</f>
        <v>0</v>
      </c>
      <c r="J121" s="77">
        <f>J117+J112+J107+J95+J88+J81+J74+J61+J54+J48+J39+J18+J11+J8+J5</f>
        <v>0</v>
      </c>
      <c r="K121" s="77">
        <f>K117+K112+K107+K95+K88+K81+K74+K61+K54+K48+K39+K18+K11+K8+K5</f>
        <v>0</v>
      </c>
      <c r="M121" s="77">
        <f>M117+M112+M107+M95+M88+M81+M74+M61+M54+M48+M39+M18+M11+M8+M5</f>
        <v>0</v>
      </c>
      <c r="N121" s="77">
        <f>N117+N112+N107+N95+N88+N81+N74+N61+N54+N48+N39+N18+N11+N8+N5</f>
        <v>0</v>
      </c>
      <c r="P121" s="77">
        <f>P117+P112+P107+P95+P88+P81+P74+P61+P54+P48+P39+P18+P11+P8+P5</f>
        <v>0</v>
      </c>
      <c r="Q121" s="77">
        <f>Q117+Q112+Q107+Q95+Q88+Q81+Q74+Q61+Q54+Q48+Q39+Q18+Q11+Q8+Q5</f>
        <v>0</v>
      </c>
      <c r="S121" s="77">
        <f>S117+S112+S107+S95+S88+S81+S74+S61+S54+S48+S39+S18+S11+S8+S5</f>
        <v>0</v>
      </c>
      <c r="T121" s="77">
        <f>T117+T112+T107+T95+T88+T81+T74+T61+T54+T48+T39+T18+T11+T8+T5</f>
        <v>0</v>
      </c>
      <c r="V121" s="77">
        <f>V117+V112+V107+V95+V88+V81+V74+V61+V54+V48+V39+V18+V11+V8+V5</f>
        <v>0</v>
      </c>
      <c r="W121" s="77">
        <f>W117+W112+W107+W95+W88+W81+W74+W61+W54+W48+W39+W18+W11+W8+W5</f>
        <v>0</v>
      </c>
      <c r="Y121" s="77">
        <f>Y117+Y112+Y107+Y95+Y88+Y81+Y74+Y61+Y54+Y48+Y39+Y18+Y11+Y8+Y5</f>
        <v>0</v>
      </c>
      <c r="Z121" s="77">
        <f>Z117+Z112+Z107+Z95+Z88+Z81+Z74+Z61+Z54+Z48+Z39+Z18+Z11+Z8+Z5</f>
        <v>0</v>
      </c>
      <c r="AB121" s="77">
        <f>AB117+AB112+AB107+AB95+AB88+AB81+AB74+AB61+AB54+AB48+AB39+AB18+AB11+AB8+AB5</f>
        <v>0</v>
      </c>
      <c r="AC121" s="77">
        <f>AC117+AC112+AC107+AC95+AC88+AC81+AC74+AC61+AC54+AC48+AC39+AC18+AC11+AC8+AC5</f>
        <v>0</v>
      </c>
      <c r="AE121" s="77">
        <f>AE117+AE112+AE107+AE95+AE88+AE81+AE74+AE61+AE54+AE48+AE39+AE18+AE11+AE8+AE5</f>
        <v>0</v>
      </c>
      <c r="AF121" s="77">
        <f>AF117+AF112+AF107+AF95+AF88+AF81+AF74+AF61+AF54+AF48+AF39+AF18+AF11+AF8+AF5</f>
        <v>0</v>
      </c>
      <c r="AH121" s="77">
        <f>AH117+AH112+AH107+AH95+AH88+AH81+AH74+AH61+AH54+AH48+AH39+AH18+AH11+AH8+AH5</f>
        <v>0</v>
      </c>
      <c r="AI121" s="77">
        <f>AI117+AI112+AI107+AI95+AI88+AI81+AI74+AI61+AI54+AI48+AI39+AI18+AI11+AI8+AI5</f>
        <v>0</v>
      </c>
      <c r="AK121" s="77">
        <f>AK117+AK112+AK107+AK95+AK88+AK81+AK74+AK61+AK54+AK48+AK39+AK18+AK11+AK8+AK5</f>
        <v>0</v>
      </c>
      <c r="AL121" s="77">
        <f>AL117+AL112+AL107+AL95+AL88+AL81+AL74+AL61+AL54+AL48+AL39+AL18+AL11+AL8+AL5</f>
        <v>0</v>
      </c>
    </row>
    <row r="125" spans="1:39" x14ac:dyDescent="0.3">
      <c r="A125" s="36" t="s">
        <v>156</v>
      </c>
      <c r="B125" s="2"/>
      <c r="C125" s="328"/>
      <c r="D125" s="328"/>
      <c r="E125" s="372"/>
      <c r="F125" s="2"/>
      <c r="G125" s="54"/>
    </row>
    <row r="126" spans="1:39" ht="15.75" customHeight="1" x14ac:dyDescent="0.3">
      <c r="A126" s="63"/>
      <c r="B126" s="63"/>
      <c r="C126" s="348"/>
      <c r="D126" s="511" t="s">
        <v>271</v>
      </c>
      <c r="E126" s="512">
        <f>D121</f>
        <v>0</v>
      </c>
      <c r="G126" s="517" t="s">
        <v>271</v>
      </c>
      <c r="H126" s="518">
        <f>G121</f>
        <v>0</v>
      </c>
      <c r="J126" s="517" t="s">
        <v>271</v>
      </c>
      <c r="K126" s="518">
        <f>J121</f>
        <v>0</v>
      </c>
      <c r="M126" s="517" t="s">
        <v>271</v>
      </c>
      <c r="N126" s="518">
        <f>M121</f>
        <v>0</v>
      </c>
      <c r="P126" s="517" t="s">
        <v>271</v>
      </c>
      <c r="Q126" s="518">
        <f>P121</f>
        <v>0</v>
      </c>
      <c r="S126" s="517" t="s">
        <v>271</v>
      </c>
      <c r="T126" s="518">
        <f>S121</f>
        <v>0</v>
      </c>
      <c r="V126" s="517" t="s">
        <v>271</v>
      </c>
      <c r="W126" s="518">
        <f>V121</f>
        <v>0</v>
      </c>
      <c r="Y126" s="517" t="s">
        <v>271</v>
      </c>
      <c r="Z126" s="518">
        <f>Y121</f>
        <v>0</v>
      </c>
      <c r="AB126" s="517" t="s">
        <v>271</v>
      </c>
      <c r="AC126" s="518">
        <f>AB121</f>
        <v>0</v>
      </c>
      <c r="AE126" s="517" t="s">
        <v>271</v>
      </c>
      <c r="AF126" s="518">
        <f>AE121</f>
        <v>0</v>
      </c>
      <c r="AH126" s="517" t="s">
        <v>271</v>
      </c>
      <c r="AI126" s="518">
        <f>AH121</f>
        <v>0</v>
      </c>
      <c r="AK126" s="517" t="s">
        <v>271</v>
      </c>
      <c r="AL126" s="518">
        <f>AK121</f>
        <v>0</v>
      </c>
    </row>
    <row r="127" spans="1:39" ht="15.75" customHeight="1" x14ac:dyDescent="0.3">
      <c r="A127" s="63"/>
      <c r="B127" s="63"/>
      <c r="C127" s="348"/>
      <c r="D127" s="511"/>
      <c r="E127" s="512"/>
      <c r="G127" s="517"/>
      <c r="H127" s="518"/>
      <c r="J127" s="517"/>
      <c r="K127" s="518"/>
      <c r="M127" s="517"/>
      <c r="N127" s="518"/>
      <c r="P127" s="517"/>
      <c r="Q127" s="518"/>
      <c r="S127" s="517"/>
      <c r="T127" s="518"/>
      <c r="V127" s="517"/>
      <c r="W127" s="518"/>
      <c r="Y127" s="517"/>
      <c r="Z127" s="518"/>
      <c r="AB127" s="517"/>
      <c r="AC127" s="518"/>
      <c r="AE127" s="517"/>
      <c r="AF127" s="518"/>
      <c r="AH127" s="517"/>
      <c r="AI127" s="518"/>
      <c r="AK127" s="517"/>
      <c r="AL127" s="518"/>
    </row>
    <row r="128" spans="1:39" ht="15.75" customHeight="1" x14ac:dyDescent="0.3">
      <c r="A128" s="63"/>
      <c r="B128" s="63"/>
      <c r="C128" s="348"/>
      <c r="D128" s="511" t="s">
        <v>272</v>
      </c>
      <c r="E128" s="512">
        <f>E121</f>
        <v>0</v>
      </c>
      <c r="G128" s="517" t="s">
        <v>272</v>
      </c>
      <c r="H128" s="518">
        <f>H121</f>
        <v>0</v>
      </c>
      <c r="J128" s="517" t="s">
        <v>272</v>
      </c>
      <c r="K128" s="518">
        <f>K121</f>
        <v>0</v>
      </c>
      <c r="M128" s="517" t="s">
        <v>272</v>
      </c>
      <c r="N128" s="518">
        <f>N121</f>
        <v>0</v>
      </c>
      <c r="P128" s="517" t="s">
        <v>272</v>
      </c>
      <c r="Q128" s="518">
        <f>Q121</f>
        <v>0</v>
      </c>
      <c r="S128" s="517" t="s">
        <v>272</v>
      </c>
      <c r="T128" s="518">
        <f>T121</f>
        <v>0</v>
      </c>
      <c r="V128" s="517" t="s">
        <v>272</v>
      </c>
      <c r="W128" s="518">
        <f>W121</f>
        <v>0</v>
      </c>
      <c r="Y128" s="517" t="s">
        <v>272</v>
      </c>
      <c r="Z128" s="518">
        <f>Z121</f>
        <v>0</v>
      </c>
      <c r="AB128" s="517" t="s">
        <v>272</v>
      </c>
      <c r="AC128" s="518">
        <f>AC121</f>
        <v>0</v>
      </c>
      <c r="AE128" s="517" t="s">
        <v>272</v>
      </c>
      <c r="AF128" s="518">
        <f>AF121</f>
        <v>0</v>
      </c>
      <c r="AH128" s="517" t="s">
        <v>272</v>
      </c>
      <c r="AI128" s="518">
        <f>AI121</f>
        <v>0</v>
      </c>
      <c r="AK128" s="517" t="s">
        <v>272</v>
      </c>
      <c r="AL128" s="518">
        <f>AL121</f>
        <v>0</v>
      </c>
    </row>
    <row r="129" spans="1:38" ht="15.75" customHeight="1" x14ac:dyDescent="0.3">
      <c r="A129" s="63"/>
      <c r="B129" s="63"/>
      <c r="C129" s="348"/>
      <c r="D129" s="511"/>
      <c r="E129" s="512"/>
      <c r="G129" s="517"/>
      <c r="H129" s="518"/>
      <c r="J129" s="517"/>
      <c r="K129" s="518"/>
      <c r="M129" s="517"/>
      <c r="N129" s="518"/>
      <c r="P129" s="517"/>
      <c r="Q129" s="518"/>
      <c r="S129" s="517"/>
      <c r="T129" s="518"/>
      <c r="V129" s="517"/>
      <c r="W129" s="518"/>
      <c r="Y129" s="517"/>
      <c r="Z129" s="518"/>
      <c r="AB129" s="517"/>
      <c r="AC129" s="518"/>
      <c r="AE129" s="517"/>
      <c r="AF129" s="518"/>
      <c r="AH129" s="517"/>
      <c r="AI129" s="518"/>
      <c r="AK129" s="517"/>
      <c r="AL129" s="518"/>
    </row>
    <row r="130" spans="1:38" ht="15.75" customHeight="1" x14ac:dyDescent="0.3">
      <c r="A130" s="63"/>
      <c r="B130" s="63"/>
      <c r="C130" s="348"/>
      <c r="D130" s="511" t="s">
        <v>184</v>
      </c>
      <c r="E130" s="512">
        <f>E126-E128</f>
        <v>0</v>
      </c>
      <c r="G130" s="517" t="s">
        <v>184</v>
      </c>
      <c r="H130" s="518">
        <f>H126-H128</f>
        <v>0</v>
      </c>
      <c r="J130" s="517" t="s">
        <v>184</v>
      </c>
      <c r="K130" s="518">
        <f>K126-K128</f>
        <v>0</v>
      </c>
      <c r="M130" s="517" t="s">
        <v>184</v>
      </c>
      <c r="N130" s="518">
        <f>N126-N128</f>
        <v>0</v>
      </c>
      <c r="P130" s="517" t="s">
        <v>184</v>
      </c>
      <c r="Q130" s="518">
        <f>Q126-Q128</f>
        <v>0</v>
      </c>
      <c r="S130" s="517" t="s">
        <v>184</v>
      </c>
      <c r="T130" s="518">
        <f>T126-T128</f>
        <v>0</v>
      </c>
      <c r="V130" s="517" t="s">
        <v>184</v>
      </c>
      <c r="W130" s="518">
        <f>W126-W128</f>
        <v>0</v>
      </c>
      <c r="Y130" s="517" t="s">
        <v>184</v>
      </c>
      <c r="Z130" s="518">
        <f>Z126-Z128</f>
        <v>0</v>
      </c>
      <c r="AB130" s="517" t="s">
        <v>184</v>
      </c>
      <c r="AC130" s="518">
        <f>AC126-AC128</f>
        <v>0</v>
      </c>
      <c r="AE130" s="517" t="s">
        <v>184</v>
      </c>
      <c r="AF130" s="518">
        <f>AF126-AF128</f>
        <v>0</v>
      </c>
      <c r="AH130" s="517" t="s">
        <v>184</v>
      </c>
      <c r="AI130" s="518">
        <f>AI126-AI128</f>
        <v>0</v>
      </c>
      <c r="AK130" s="517" t="s">
        <v>184</v>
      </c>
      <c r="AL130" s="518">
        <f>AL126-AL128</f>
        <v>0</v>
      </c>
    </row>
    <row r="131" spans="1:38" ht="15.75" customHeight="1" x14ac:dyDescent="0.3">
      <c r="A131" s="63"/>
      <c r="B131" s="63"/>
      <c r="C131" s="348"/>
      <c r="D131" s="511"/>
      <c r="E131" s="512"/>
      <c r="G131" s="517"/>
      <c r="H131" s="518"/>
      <c r="J131" s="517"/>
      <c r="K131" s="518"/>
      <c r="M131" s="517"/>
      <c r="N131" s="518"/>
      <c r="P131" s="517"/>
      <c r="Q131" s="518"/>
      <c r="S131" s="517"/>
      <c r="T131" s="518"/>
      <c r="V131" s="517"/>
      <c r="W131" s="518"/>
      <c r="Y131" s="517"/>
      <c r="Z131" s="518"/>
      <c r="AB131" s="517"/>
      <c r="AC131" s="518"/>
      <c r="AE131" s="517"/>
      <c r="AF131" s="518"/>
      <c r="AH131" s="517"/>
      <c r="AI131" s="518"/>
      <c r="AK131" s="517"/>
      <c r="AL131" s="518"/>
    </row>
    <row r="132" spans="1:38" ht="15.75" customHeight="1" x14ac:dyDescent="0.3">
      <c r="A132" s="63"/>
      <c r="B132" s="63"/>
      <c r="C132" s="348"/>
      <c r="D132" s="373" t="s">
        <v>273</v>
      </c>
      <c r="G132" s="75" t="s">
        <v>273</v>
      </c>
      <c r="J132" s="75" t="s">
        <v>273</v>
      </c>
      <c r="K132" s="75"/>
      <c r="M132" s="75" t="s">
        <v>273</v>
      </c>
      <c r="N132" s="75"/>
      <c r="O132" s="226"/>
      <c r="P132" s="75" t="s">
        <v>273</v>
      </c>
      <c r="Q132" s="75"/>
      <c r="S132" s="75" t="s">
        <v>273</v>
      </c>
      <c r="V132" s="75" t="s">
        <v>273</v>
      </c>
      <c r="Y132" s="75" t="s">
        <v>273</v>
      </c>
      <c r="AB132" s="75" t="s">
        <v>273</v>
      </c>
      <c r="AE132" s="75" t="s">
        <v>273</v>
      </c>
      <c r="AH132" s="75" t="s">
        <v>273</v>
      </c>
      <c r="AK132" s="75" t="s">
        <v>273</v>
      </c>
    </row>
    <row r="133" spans="1:38" ht="15.75" customHeight="1" x14ac:dyDescent="0.3">
      <c r="A133" s="63"/>
      <c r="B133" s="63"/>
      <c r="C133" s="348"/>
      <c r="D133" s="510" t="str">
        <f>IF(E130&lt;0,índices!A23,índices!A24)</f>
        <v xml:space="preserve">Verifique en sus cuentas de Banco este dinero efectivamente se visualiza.  
Con un excedente presupuestario puede considerar al menos 2 oportunidades: 
1-Asignar los fondos a un rubro de Ahorro para Imprevistos, o de Ahorro para atender periodos de Desempleo, o bien para fortalecer el financiamiento de algún proyecto específico. Asegúrese de registrar lo que corrobore como ahorro (excedente) en su detalle de ahorros para que sea visible. 
2-Aplicar este excedente en abono extraordinario a alguna cuenta de crédito que le permita ahorrar en intereses, salir en menos tiempo de la deuda, o disminuir la cuota siguiente. </v>
      </c>
      <c r="E133" s="510"/>
      <c r="F133" s="221"/>
      <c r="G133" s="516" t="str">
        <f>IF(H130&lt;0,índices!A23,índices!A24)</f>
        <v xml:space="preserve">Verifique en sus cuentas de Banco este dinero efectivamente se visualiza.  
Con un excedente presupuestario puede considerar al menos 2 oportunidades: 
1-Asignar los fondos a un rubro de Ahorro para Imprevistos, o de Ahorro para atender periodos de Desempleo, o bien para fortalecer el financiamiento de algún proyecto específico. Asegúrese de registrar lo que corrobore como ahorro (excedente) en su detalle de ahorros para que sea visible. 
2-Aplicar este excedente en abono extraordinario a alguna cuenta de crédito que le permita ahorrar en intereses, salir en menos tiempo de la deuda, o disminuir la cuota siguiente. </v>
      </c>
      <c r="H133" s="516"/>
      <c r="J133" s="516" t="str">
        <f>IF(K130&lt;0,índices!$A$23,índices!$A$24)</f>
        <v xml:space="preserve">Verifique en sus cuentas de Banco este dinero efectivamente se visualiza.  
Con un excedente presupuestario puede considerar al menos 2 oportunidades: 
1-Asignar los fondos a un rubro de Ahorro para Imprevistos, o de Ahorro para atender periodos de Desempleo, o bien para fortalecer el financiamiento de algún proyecto específico. Asegúrese de registrar lo que corrobore como ahorro (excedente) en su detalle de ahorros para que sea visible. 
2-Aplicar este excedente en abono extraordinario a alguna cuenta de crédito que le permita ahorrar en intereses, salir en menos tiempo de la deuda, o disminuir la cuota siguiente. </v>
      </c>
      <c r="K133" s="516"/>
      <c r="M133" s="516" t="str">
        <f>IF(N130&lt;0,índices!$A$23,índices!$A$24)</f>
        <v xml:space="preserve">Verifique en sus cuentas de Banco este dinero efectivamente se visualiza.  
Con un excedente presupuestario puede considerar al menos 2 oportunidades: 
1-Asignar los fondos a un rubro de Ahorro para Imprevistos, o de Ahorro para atender periodos de Desempleo, o bien para fortalecer el financiamiento de algún proyecto específico. Asegúrese de registrar lo que corrobore como ahorro (excedente) en su detalle de ahorros para que sea visible. 
2-Aplicar este excedente en abono extraordinario a alguna cuenta de crédito que le permita ahorrar en intereses, salir en menos tiempo de la deuda, o disminuir la cuota siguiente. </v>
      </c>
      <c r="N133" s="516"/>
      <c r="O133" s="226"/>
      <c r="P133" s="516" t="str">
        <f>IF(Q130&lt;0,índices!$A$23,índices!$A$24)</f>
        <v xml:space="preserve">Verifique en sus cuentas de Banco este dinero efectivamente se visualiza.  
Con un excedente presupuestario puede considerar al menos 2 oportunidades: 
1-Asignar los fondos a un rubro de Ahorro para Imprevistos, o de Ahorro para atender periodos de Desempleo, o bien para fortalecer el financiamiento de algún proyecto específico. Asegúrese de registrar lo que corrobore como ahorro (excedente) en su detalle de ahorros para que sea visible. 
2-Aplicar este excedente en abono extraordinario a alguna cuenta de crédito que le permita ahorrar en intereses, salir en menos tiempo de la deuda, o disminuir la cuota siguiente. </v>
      </c>
      <c r="Q133" s="516"/>
      <c r="S133" s="516" t="str">
        <f>IF(T130&lt;0,índices!$A$23,índices!$A$24)</f>
        <v xml:space="preserve">Verifique en sus cuentas de Banco este dinero efectivamente se visualiza.  
Con un excedente presupuestario puede considerar al menos 2 oportunidades: 
1-Asignar los fondos a un rubro de Ahorro para Imprevistos, o de Ahorro para atender periodos de Desempleo, o bien para fortalecer el financiamiento de algún proyecto específico. Asegúrese de registrar lo que corrobore como ahorro (excedente) en su detalle de ahorros para que sea visible. 
2-Aplicar este excedente en abono extraordinario a alguna cuenta de crédito que le permita ahorrar en intereses, salir en menos tiempo de la deuda, o disminuir la cuota siguiente. </v>
      </c>
      <c r="T133" s="516"/>
      <c r="V133" s="516" t="str">
        <f>IF(W130&lt;0,índices!$A$23,índices!$A$24)</f>
        <v xml:space="preserve">Verifique en sus cuentas de Banco este dinero efectivamente se visualiza.  
Con un excedente presupuestario puede considerar al menos 2 oportunidades: 
1-Asignar los fondos a un rubro de Ahorro para Imprevistos, o de Ahorro para atender periodos de Desempleo, o bien para fortalecer el financiamiento de algún proyecto específico. Asegúrese de registrar lo que corrobore como ahorro (excedente) en su detalle de ahorros para que sea visible. 
2-Aplicar este excedente en abono extraordinario a alguna cuenta de crédito que le permita ahorrar en intereses, salir en menos tiempo de la deuda, o disminuir la cuota siguiente. </v>
      </c>
      <c r="W133" s="516"/>
      <c r="Y133" s="516" t="str">
        <f>IF(Z130&lt;0,índices!$A$23,índices!$A$24)</f>
        <v xml:space="preserve">Verifique en sus cuentas de Banco este dinero efectivamente se visualiza.  
Con un excedente presupuestario puede considerar al menos 2 oportunidades: 
1-Asignar los fondos a un rubro de Ahorro para Imprevistos, o de Ahorro para atender periodos de Desempleo, o bien para fortalecer el financiamiento de algún proyecto específico. Asegúrese de registrar lo que corrobore como ahorro (excedente) en su detalle de ahorros para que sea visible. 
2-Aplicar este excedente en abono extraordinario a alguna cuenta de crédito que le permita ahorrar en intereses, salir en menos tiempo de la deuda, o disminuir la cuota siguiente. </v>
      </c>
      <c r="Z133" s="516"/>
      <c r="AB133" s="516" t="str">
        <f>IF(AC130&lt;0,índices!$A$23,índices!$A$24)</f>
        <v xml:space="preserve">Verifique en sus cuentas de Banco este dinero efectivamente se visualiza.  
Con un excedente presupuestario puede considerar al menos 2 oportunidades: 
1-Asignar los fondos a un rubro de Ahorro para Imprevistos, o de Ahorro para atender periodos de Desempleo, o bien para fortalecer el financiamiento de algún proyecto específico. Asegúrese de registrar lo que corrobore como ahorro (excedente) en su detalle de ahorros para que sea visible. 
2-Aplicar este excedente en abono extraordinario a alguna cuenta de crédito que le permita ahorrar en intereses, salir en menos tiempo de la deuda, o disminuir la cuota siguiente. </v>
      </c>
      <c r="AC133" s="516"/>
      <c r="AE133" s="516" t="str">
        <f>IF(AF130&lt;0,índices!$A$23,índices!$A$24)</f>
        <v xml:space="preserve">Verifique en sus cuentas de Banco este dinero efectivamente se visualiza.  
Con un excedente presupuestario puede considerar al menos 2 oportunidades: 
1-Asignar los fondos a un rubro de Ahorro para Imprevistos, o de Ahorro para atender periodos de Desempleo, o bien para fortalecer el financiamiento de algún proyecto específico. Asegúrese de registrar lo que corrobore como ahorro (excedente) en su detalle de ahorros para que sea visible. 
2-Aplicar este excedente en abono extraordinario a alguna cuenta de crédito que le permita ahorrar en intereses, salir en menos tiempo de la deuda, o disminuir la cuota siguiente. </v>
      </c>
      <c r="AF133" s="516"/>
      <c r="AH133" s="516" t="str">
        <f>IF(AI130&lt;0,índices!$A$23,índices!$A$24)</f>
        <v xml:space="preserve">Verifique en sus cuentas de Banco este dinero efectivamente se visualiza.  
Con un excedente presupuestario puede considerar al menos 2 oportunidades: 
1-Asignar los fondos a un rubro de Ahorro para Imprevistos, o de Ahorro para atender periodos de Desempleo, o bien para fortalecer el financiamiento de algún proyecto específico. Asegúrese de registrar lo que corrobore como ahorro (excedente) en su detalle de ahorros para que sea visible. 
2-Aplicar este excedente en abono extraordinario a alguna cuenta de crédito que le permita ahorrar en intereses, salir en menos tiempo de la deuda, o disminuir la cuota siguiente. </v>
      </c>
      <c r="AI133" s="516"/>
      <c r="AK133" s="516" t="str">
        <f>IF(AL130&lt;0,índices!$A$23,índices!$A$24)</f>
        <v xml:space="preserve">Verifique en sus cuentas de Banco este dinero efectivamente se visualiza.  
Con un excedente presupuestario puede considerar al menos 2 oportunidades: 
1-Asignar los fondos a un rubro de Ahorro para Imprevistos, o de Ahorro para atender periodos de Desempleo, o bien para fortalecer el financiamiento de algún proyecto específico. Asegúrese de registrar lo que corrobore como ahorro (excedente) en su detalle de ahorros para que sea visible. 
2-Aplicar este excedente en abono extraordinario a alguna cuenta de crédito que le permita ahorrar en intereses, salir en menos tiempo de la deuda, o disminuir la cuota siguiente. </v>
      </c>
      <c r="AL133" s="516"/>
    </row>
    <row r="134" spans="1:38" ht="15.75" customHeight="1" x14ac:dyDescent="0.3">
      <c r="A134" s="63"/>
      <c r="B134" s="63"/>
      <c r="C134" s="348"/>
      <c r="D134" s="510"/>
      <c r="E134" s="510"/>
      <c r="F134" s="221"/>
      <c r="G134" s="516"/>
      <c r="H134" s="516"/>
      <c r="J134" s="516"/>
      <c r="K134" s="516"/>
      <c r="M134" s="516"/>
      <c r="N134" s="516"/>
      <c r="O134" s="226"/>
      <c r="P134" s="516"/>
      <c r="Q134" s="516"/>
      <c r="S134" s="516"/>
      <c r="T134" s="516"/>
      <c r="V134" s="516"/>
      <c r="W134" s="516"/>
      <c r="Y134" s="516"/>
      <c r="Z134" s="516"/>
      <c r="AB134" s="516"/>
      <c r="AC134" s="516"/>
      <c r="AE134" s="516"/>
      <c r="AF134" s="516"/>
      <c r="AH134" s="516"/>
      <c r="AI134" s="516"/>
      <c r="AK134" s="516"/>
      <c r="AL134" s="516"/>
    </row>
    <row r="135" spans="1:38" ht="15.75" customHeight="1" x14ac:dyDescent="0.3">
      <c r="A135" s="63"/>
      <c r="B135" s="63"/>
      <c r="C135" s="348"/>
      <c r="D135" s="510"/>
      <c r="E135" s="510"/>
      <c r="F135" s="221"/>
      <c r="G135" s="516"/>
      <c r="H135" s="516"/>
      <c r="J135" s="516"/>
      <c r="K135" s="516"/>
      <c r="M135" s="516"/>
      <c r="N135" s="516"/>
      <c r="O135" s="226"/>
      <c r="P135" s="516"/>
      <c r="Q135" s="516"/>
      <c r="S135" s="516"/>
      <c r="T135" s="516"/>
      <c r="V135" s="516"/>
      <c r="W135" s="516"/>
      <c r="Y135" s="516"/>
      <c r="Z135" s="516"/>
      <c r="AB135" s="516"/>
      <c r="AC135" s="516"/>
      <c r="AE135" s="516"/>
      <c r="AF135" s="516"/>
      <c r="AH135" s="516"/>
      <c r="AI135" s="516"/>
      <c r="AK135" s="516"/>
      <c r="AL135" s="516"/>
    </row>
    <row r="136" spans="1:38" ht="15.75" customHeight="1" x14ac:dyDescent="0.3">
      <c r="A136" s="63"/>
      <c r="B136" s="63"/>
      <c r="C136" s="348"/>
      <c r="D136" s="510"/>
      <c r="E136" s="510"/>
      <c r="F136" s="221"/>
      <c r="G136" s="516"/>
      <c r="H136" s="516"/>
      <c r="J136" s="516"/>
      <c r="K136" s="516"/>
      <c r="M136" s="516"/>
      <c r="N136" s="516"/>
      <c r="P136" s="516"/>
      <c r="Q136" s="516"/>
      <c r="S136" s="516"/>
      <c r="T136" s="516"/>
      <c r="V136" s="516"/>
      <c r="W136" s="516"/>
      <c r="Y136" s="516"/>
      <c r="Z136" s="516"/>
      <c r="AB136" s="516"/>
      <c r="AC136" s="516"/>
      <c r="AE136" s="516"/>
      <c r="AF136" s="516"/>
      <c r="AH136" s="516"/>
      <c r="AI136" s="516"/>
      <c r="AK136" s="516"/>
      <c r="AL136" s="516"/>
    </row>
    <row r="137" spans="1:38" ht="15.75" customHeight="1" x14ac:dyDescent="0.3">
      <c r="A137" s="63"/>
      <c r="B137" s="63"/>
      <c r="C137" s="348"/>
      <c r="D137" s="510"/>
      <c r="E137" s="510"/>
      <c r="F137" s="221"/>
      <c r="G137" s="516"/>
      <c r="H137" s="516"/>
      <c r="J137" s="516"/>
      <c r="K137" s="516"/>
      <c r="M137" s="516"/>
      <c r="N137" s="516"/>
      <c r="P137" s="516"/>
      <c r="Q137" s="516"/>
      <c r="S137" s="516"/>
      <c r="T137" s="516"/>
      <c r="V137" s="516"/>
      <c r="W137" s="516"/>
      <c r="Y137" s="516"/>
      <c r="Z137" s="516"/>
      <c r="AB137" s="516"/>
      <c r="AC137" s="516"/>
      <c r="AE137" s="516"/>
      <c r="AF137" s="516"/>
      <c r="AH137" s="516"/>
      <c r="AI137" s="516"/>
      <c r="AK137" s="516"/>
      <c r="AL137" s="516"/>
    </row>
    <row r="138" spans="1:38" ht="15.75" customHeight="1" x14ac:dyDescent="0.3">
      <c r="A138" s="63"/>
      <c r="B138" s="63"/>
      <c r="C138" s="348"/>
      <c r="D138" s="510"/>
      <c r="E138" s="510"/>
      <c r="F138" s="221"/>
      <c r="G138" s="516"/>
      <c r="H138" s="516"/>
      <c r="J138" s="516"/>
      <c r="K138" s="516"/>
      <c r="M138" s="516"/>
      <c r="N138" s="516"/>
      <c r="P138" s="516"/>
      <c r="Q138" s="516"/>
      <c r="S138" s="516"/>
      <c r="T138" s="516"/>
      <c r="V138" s="516"/>
      <c r="W138" s="516"/>
      <c r="Y138" s="516"/>
      <c r="Z138" s="516"/>
      <c r="AB138" s="516"/>
      <c r="AC138" s="516"/>
      <c r="AE138" s="516"/>
      <c r="AF138" s="516"/>
      <c r="AH138" s="516"/>
      <c r="AI138" s="516"/>
      <c r="AK138" s="516"/>
      <c r="AL138" s="516"/>
    </row>
    <row r="139" spans="1:38" ht="15.75" customHeight="1" x14ac:dyDescent="0.3">
      <c r="A139" s="63"/>
      <c r="B139" s="63"/>
      <c r="C139" s="348"/>
      <c r="D139" s="510"/>
      <c r="E139" s="510"/>
      <c r="F139" s="221"/>
      <c r="G139" s="516"/>
      <c r="H139" s="516"/>
      <c r="J139" s="516"/>
      <c r="K139" s="516"/>
      <c r="M139" s="516"/>
      <c r="N139" s="516"/>
      <c r="P139" s="516"/>
      <c r="Q139" s="516"/>
      <c r="S139" s="516"/>
      <c r="T139" s="516"/>
      <c r="V139" s="516"/>
      <c r="W139" s="516"/>
      <c r="Y139" s="516"/>
      <c r="Z139" s="516"/>
      <c r="AB139" s="516"/>
      <c r="AC139" s="516"/>
      <c r="AE139" s="516"/>
      <c r="AF139" s="516"/>
      <c r="AH139" s="516"/>
      <c r="AI139" s="516"/>
      <c r="AK139" s="516"/>
      <c r="AL139" s="516"/>
    </row>
    <row r="140" spans="1:38" ht="15.75" customHeight="1" x14ac:dyDescent="0.3">
      <c r="A140" s="63"/>
      <c r="B140" s="63"/>
      <c r="C140" s="348"/>
      <c r="D140" s="510"/>
      <c r="E140" s="510"/>
      <c r="F140" s="221"/>
      <c r="G140" s="516"/>
      <c r="H140" s="516"/>
      <c r="J140" s="516"/>
      <c r="K140" s="516"/>
      <c r="M140" s="516"/>
      <c r="N140" s="516"/>
      <c r="P140" s="516"/>
      <c r="Q140" s="516"/>
      <c r="S140" s="516"/>
      <c r="T140" s="516"/>
      <c r="V140" s="516"/>
      <c r="W140" s="516"/>
      <c r="Y140" s="516"/>
      <c r="Z140" s="516"/>
      <c r="AB140" s="516"/>
      <c r="AC140" s="516"/>
      <c r="AE140" s="516"/>
      <c r="AF140" s="516"/>
      <c r="AH140" s="516"/>
      <c r="AI140" s="516"/>
      <c r="AK140" s="516"/>
      <c r="AL140" s="516"/>
    </row>
    <row r="141" spans="1:38" ht="15.75" customHeight="1" x14ac:dyDescent="0.3">
      <c r="A141" s="63"/>
      <c r="B141" s="63"/>
      <c r="C141" s="348"/>
      <c r="D141" s="510"/>
      <c r="E141" s="510"/>
      <c r="F141" s="221"/>
      <c r="G141" s="516"/>
      <c r="H141" s="516"/>
      <c r="J141" s="516"/>
      <c r="K141" s="516"/>
      <c r="M141" s="516"/>
      <c r="N141" s="516"/>
      <c r="P141" s="516"/>
      <c r="Q141" s="516"/>
      <c r="S141" s="516"/>
      <c r="T141" s="516"/>
      <c r="V141" s="516"/>
      <c r="W141" s="516"/>
      <c r="Y141" s="516"/>
      <c r="Z141" s="516"/>
      <c r="AB141" s="516"/>
      <c r="AC141" s="516"/>
      <c r="AE141" s="516"/>
      <c r="AF141" s="516"/>
      <c r="AH141" s="516"/>
      <c r="AI141" s="516"/>
      <c r="AK141" s="516"/>
      <c r="AL141" s="516"/>
    </row>
    <row r="142" spans="1:38" ht="15.75" customHeight="1" x14ac:dyDescent="0.3">
      <c r="A142" s="63"/>
      <c r="B142" s="63"/>
      <c r="C142" s="348"/>
      <c r="D142" s="510"/>
      <c r="E142" s="510"/>
      <c r="F142" s="221"/>
      <c r="G142" s="516"/>
      <c r="H142" s="516"/>
      <c r="J142" s="516"/>
      <c r="K142" s="516"/>
      <c r="M142" s="516"/>
      <c r="N142" s="516"/>
      <c r="P142" s="516"/>
      <c r="Q142" s="516"/>
      <c r="S142" s="516"/>
      <c r="T142" s="516"/>
      <c r="V142" s="516"/>
      <c r="W142" s="516"/>
      <c r="Y142" s="516"/>
      <c r="Z142" s="516"/>
      <c r="AB142" s="516"/>
      <c r="AC142" s="516"/>
      <c r="AE142" s="516"/>
      <c r="AF142" s="516"/>
      <c r="AH142" s="516"/>
      <c r="AI142" s="516"/>
      <c r="AK142" s="516"/>
      <c r="AL142" s="516"/>
    </row>
    <row r="143" spans="1:38" ht="15.75" customHeight="1" x14ac:dyDescent="0.3">
      <c r="A143" s="63"/>
      <c r="B143" s="63"/>
      <c r="C143" s="348"/>
      <c r="D143" s="510"/>
      <c r="E143" s="510"/>
      <c r="F143" s="221"/>
      <c r="G143" s="516"/>
      <c r="H143" s="516"/>
      <c r="J143" s="516"/>
      <c r="K143" s="516"/>
      <c r="M143" s="516"/>
      <c r="N143" s="516"/>
      <c r="P143" s="516"/>
      <c r="Q143" s="516"/>
      <c r="S143" s="516"/>
      <c r="T143" s="516"/>
      <c r="V143" s="516"/>
      <c r="W143" s="516"/>
      <c r="Y143" s="516"/>
      <c r="Z143" s="516"/>
      <c r="AB143" s="516"/>
      <c r="AC143" s="516"/>
      <c r="AE143" s="516"/>
      <c r="AF143" s="516"/>
      <c r="AH143" s="516"/>
      <c r="AI143" s="516"/>
      <c r="AK143" s="516"/>
      <c r="AL143" s="516"/>
    </row>
    <row r="144" spans="1:38" ht="15.75" customHeight="1" x14ac:dyDescent="0.3">
      <c r="A144" s="63"/>
      <c r="B144" s="63"/>
      <c r="C144" s="348"/>
      <c r="D144" s="510"/>
      <c r="E144" s="510"/>
      <c r="F144" s="221"/>
      <c r="G144" s="516"/>
      <c r="H144" s="516"/>
      <c r="J144" s="516"/>
      <c r="K144" s="516"/>
      <c r="M144" s="516"/>
      <c r="N144" s="516"/>
      <c r="P144" s="516"/>
      <c r="Q144" s="516"/>
      <c r="S144" s="516"/>
      <c r="T144" s="516"/>
      <c r="V144" s="516"/>
      <c r="W144" s="516"/>
      <c r="Y144" s="516"/>
      <c r="Z144" s="516"/>
      <c r="AB144" s="516"/>
      <c r="AC144" s="516"/>
      <c r="AE144" s="516"/>
      <c r="AF144" s="516"/>
      <c r="AH144" s="516"/>
      <c r="AI144" s="516"/>
      <c r="AK144" s="516"/>
      <c r="AL144" s="516"/>
    </row>
    <row r="145" spans="1:38" ht="15.75" customHeight="1" x14ac:dyDescent="0.3">
      <c r="A145" s="63"/>
      <c r="B145" s="63"/>
      <c r="C145" s="348"/>
      <c r="D145" s="510"/>
      <c r="E145" s="510"/>
      <c r="F145" s="221"/>
      <c r="G145" s="516"/>
      <c r="H145" s="516"/>
      <c r="J145" s="516"/>
      <c r="K145" s="516"/>
      <c r="M145" s="516"/>
      <c r="N145" s="516"/>
      <c r="P145" s="516"/>
      <c r="Q145" s="516"/>
      <c r="S145" s="516"/>
      <c r="T145" s="516"/>
      <c r="V145" s="516"/>
      <c r="W145" s="516"/>
      <c r="Y145" s="516"/>
      <c r="Z145" s="516"/>
      <c r="AB145" s="516"/>
      <c r="AC145" s="516"/>
      <c r="AE145" s="516"/>
      <c r="AF145" s="516"/>
      <c r="AH145" s="516"/>
      <c r="AI145" s="516"/>
      <c r="AK145" s="516"/>
      <c r="AL145" s="516"/>
    </row>
    <row r="146" spans="1:38" ht="15.75" customHeight="1" x14ac:dyDescent="0.3">
      <c r="A146" s="63"/>
      <c r="B146" s="63"/>
      <c r="C146" s="348"/>
      <c r="D146" s="510"/>
      <c r="E146" s="510"/>
      <c r="F146" s="221"/>
      <c r="G146" s="516"/>
      <c r="H146" s="516"/>
      <c r="J146" s="516"/>
      <c r="K146" s="516"/>
      <c r="M146" s="516"/>
      <c r="N146" s="516"/>
      <c r="P146" s="516"/>
      <c r="Q146" s="516"/>
      <c r="S146" s="516"/>
      <c r="T146" s="516"/>
      <c r="V146" s="516"/>
      <c r="W146" s="516"/>
      <c r="Y146" s="516"/>
      <c r="Z146" s="516"/>
      <c r="AB146" s="516"/>
      <c r="AC146" s="516"/>
      <c r="AE146" s="516"/>
      <c r="AF146" s="516"/>
      <c r="AH146" s="516"/>
      <c r="AI146" s="516"/>
      <c r="AK146" s="516"/>
      <c r="AL146" s="516"/>
    </row>
    <row r="147" spans="1:38" ht="15.75" customHeight="1" x14ac:dyDescent="0.3">
      <c r="A147" s="63"/>
      <c r="B147" s="63"/>
      <c r="C147" s="348"/>
      <c r="D147" s="510"/>
      <c r="E147" s="510"/>
      <c r="F147" s="221"/>
      <c r="G147" s="516"/>
      <c r="H147" s="516"/>
      <c r="J147" s="516"/>
      <c r="K147" s="516"/>
      <c r="M147" s="516"/>
      <c r="N147" s="516"/>
      <c r="P147" s="516"/>
      <c r="Q147" s="516"/>
      <c r="S147" s="516"/>
      <c r="T147" s="516"/>
      <c r="V147" s="516"/>
      <c r="W147" s="516"/>
      <c r="Y147" s="516"/>
      <c r="Z147" s="516"/>
      <c r="AB147" s="516"/>
      <c r="AC147" s="516"/>
      <c r="AE147" s="516"/>
      <c r="AF147" s="516"/>
      <c r="AH147" s="516"/>
      <c r="AI147" s="516"/>
      <c r="AK147" s="516"/>
      <c r="AL147" s="516"/>
    </row>
    <row r="148" spans="1:38" ht="15.75" customHeight="1" x14ac:dyDescent="0.3">
      <c r="A148" s="63"/>
      <c r="B148" s="63"/>
      <c r="C148" s="348"/>
      <c r="D148" s="510"/>
      <c r="E148" s="510"/>
      <c r="F148" s="221"/>
      <c r="G148" s="516"/>
      <c r="H148" s="516"/>
      <c r="J148" s="516"/>
      <c r="K148" s="516"/>
      <c r="M148" s="516"/>
      <c r="N148" s="516"/>
      <c r="P148" s="516"/>
      <c r="Q148" s="516"/>
      <c r="S148" s="516"/>
      <c r="T148" s="516"/>
      <c r="V148" s="516"/>
      <c r="W148" s="516"/>
      <c r="Y148" s="516"/>
      <c r="Z148" s="516"/>
      <c r="AB148" s="516"/>
      <c r="AC148" s="516"/>
      <c r="AE148" s="516"/>
      <c r="AF148" s="516"/>
      <c r="AH148" s="516"/>
      <c r="AI148" s="516"/>
      <c r="AK148" s="516"/>
      <c r="AL148" s="516"/>
    </row>
    <row r="149" spans="1:38" x14ac:dyDescent="0.3">
      <c r="D149" s="374"/>
      <c r="E149" s="374"/>
    </row>
    <row r="150" spans="1:38" x14ac:dyDescent="0.3">
      <c r="D150" s="374"/>
      <c r="E150" s="374"/>
    </row>
    <row r="151" spans="1:38" x14ac:dyDescent="0.3">
      <c r="D151" s="374"/>
      <c r="E151" s="374"/>
    </row>
  </sheetData>
  <sheetProtection formatColumns="0" formatRows="0"/>
  <mergeCells count="115">
    <mergeCell ref="AK133:AL148"/>
    <mergeCell ref="AK126:AK127"/>
    <mergeCell ref="AL126:AL127"/>
    <mergeCell ref="AK128:AK129"/>
    <mergeCell ref="AL128:AL129"/>
    <mergeCell ref="AK130:AK131"/>
    <mergeCell ref="AL130:AL131"/>
    <mergeCell ref="AE133:AF148"/>
    <mergeCell ref="AH126:AH127"/>
    <mergeCell ref="AI126:AI127"/>
    <mergeCell ref="AH128:AH129"/>
    <mergeCell ref="AI128:AI129"/>
    <mergeCell ref="AH130:AH131"/>
    <mergeCell ref="AI130:AI131"/>
    <mergeCell ref="AH133:AI148"/>
    <mergeCell ref="AE126:AE127"/>
    <mergeCell ref="AF126:AF127"/>
    <mergeCell ref="AE128:AE129"/>
    <mergeCell ref="AF128:AF129"/>
    <mergeCell ref="AE130:AE131"/>
    <mergeCell ref="AF130:AF131"/>
    <mergeCell ref="Y133:Z148"/>
    <mergeCell ref="AB126:AB127"/>
    <mergeCell ref="AC126:AC127"/>
    <mergeCell ref="AB128:AB129"/>
    <mergeCell ref="AC128:AC129"/>
    <mergeCell ref="AB130:AB131"/>
    <mergeCell ref="AC130:AC131"/>
    <mergeCell ref="AB133:AC148"/>
    <mergeCell ref="Y126:Y127"/>
    <mergeCell ref="Z126:Z127"/>
    <mergeCell ref="Y128:Y129"/>
    <mergeCell ref="Z128:Z129"/>
    <mergeCell ref="Y130:Y131"/>
    <mergeCell ref="Z130:Z131"/>
    <mergeCell ref="S133:T148"/>
    <mergeCell ref="V126:V127"/>
    <mergeCell ref="W126:W127"/>
    <mergeCell ref="V128:V129"/>
    <mergeCell ref="W128:W129"/>
    <mergeCell ref="V130:V131"/>
    <mergeCell ref="W130:W131"/>
    <mergeCell ref="V133:W148"/>
    <mergeCell ref="S126:S127"/>
    <mergeCell ref="T126:T127"/>
    <mergeCell ref="S128:S129"/>
    <mergeCell ref="T128:T129"/>
    <mergeCell ref="S130:S131"/>
    <mergeCell ref="T130:T131"/>
    <mergeCell ref="M133:N148"/>
    <mergeCell ref="P126:P127"/>
    <mergeCell ref="Q126:Q127"/>
    <mergeCell ref="P128:P129"/>
    <mergeCell ref="Q128:Q129"/>
    <mergeCell ref="P130:P131"/>
    <mergeCell ref="Q130:Q131"/>
    <mergeCell ref="P133:Q148"/>
    <mergeCell ref="M126:M127"/>
    <mergeCell ref="N126:N127"/>
    <mergeCell ref="M128:M129"/>
    <mergeCell ref="N128:N129"/>
    <mergeCell ref="M130:M131"/>
    <mergeCell ref="N130:N131"/>
    <mergeCell ref="J126:J127"/>
    <mergeCell ref="K126:K127"/>
    <mergeCell ref="J128:J129"/>
    <mergeCell ref="K128:K129"/>
    <mergeCell ref="J130:J131"/>
    <mergeCell ref="K130:K131"/>
    <mergeCell ref="J133:K148"/>
    <mergeCell ref="G126:G127"/>
    <mergeCell ref="H126:H127"/>
    <mergeCell ref="G128:G129"/>
    <mergeCell ref="H128:H129"/>
    <mergeCell ref="G130:G131"/>
    <mergeCell ref="H130:H131"/>
    <mergeCell ref="D133:E148"/>
    <mergeCell ref="D126:D127"/>
    <mergeCell ref="E126:E127"/>
    <mergeCell ref="D128:D129"/>
    <mergeCell ref="E128:E129"/>
    <mergeCell ref="D130:D131"/>
    <mergeCell ref="E130:E131"/>
    <mergeCell ref="AN1:AN2"/>
    <mergeCell ref="A97:A107"/>
    <mergeCell ref="AH1:AJ2"/>
    <mergeCell ref="AE1:AG2"/>
    <mergeCell ref="AK1:AM2"/>
    <mergeCell ref="A1:C2"/>
    <mergeCell ref="A4:A5"/>
    <mergeCell ref="A7:A8"/>
    <mergeCell ref="A90:A95"/>
    <mergeCell ref="A109:A112"/>
    <mergeCell ref="A10:A11"/>
    <mergeCell ref="A13:A18"/>
    <mergeCell ref="A20:A39"/>
    <mergeCell ref="A41:A48"/>
    <mergeCell ref="A50:A54"/>
    <mergeCell ref="A56:A61"/>
    <mergeCell ref="G133:H148"/>
    <mergeCell ref="AO1:AP1"/>
    <mergeCell ref="AO2:AP2"/>
    <mergeCell ref="A114:A117"/>
    <mergeCell ref="D1:F2"/>
    <mergeCell ref="J1:L2"/>
    <mergeCell ref="P1:R2"/>
    <mergeCell ref="V1:X2"/>
    <mergeCell ref="AB1:AD2"/>
    <mergeCell ref="G1:I2"/>
    <mergeCell ref="M1:O2"/>
    <mergeCell ref="S1:U2"/>
    <mergeCell ref="Y1:AA2"/>
    <mergeCell ref="A63:A74"/>
    <mergeCell ref="A76:A81"/>
    <mergeCell ref="A83:A88"/>
  </mergeCells>
  <conditionalFormatting sqref="D133:E148">
    <cfRule type="cellIs" dxfId="46" priority="35" operator="greaterThan">
      <formula>$E$130&lt;0</formula>
    </cfRule>
  </conditionalFormatting>
  <conditionalFormatting sqref="E130:E131">
    <cfRule type="cellIs" dxfId="45" priority="36" operator="greaterThan">
      <formula>0</formula>
    </cfRule>
    <cfRule type="cellIs" dxfId="44" priority="34" operator="lessThan">
      <formula>0</formula>
    </cfRule>
  </conditionalFormatting>
  <conditionalFormatting sqref="G133:H148">
    <cfRule type="cellIs" dxfId="43" priority="32" operator="greaterThan">
      <formula>$E$130&lt;0</formula>
    </cfRule>
  </conditionalFormatting>
  <conditionalFormatting sqref="H130:H131">
    <cfRule type="cellIs" dxfId="42" priority="33" operator="greaterThan">
      <formula>0</formula>
    </cfRule>
    <cfRule type="cellIs" dxfId="41" priority="31" operator="lessThan">
      <formula>0</formula>
    </cfRule>
  </conditionalFormatting>
  <conditionalFormatting sqref="J133:K148">
    <cfRule type="cellIs" dxfId="40" priority="29" operator="greaterThan">
      <formula>$E$130&lt;0</formula>
    </cfRule>
  </conditionalFormatting>
  <conditionalFormatting sqref="K130:K131">
    <cfRule type="cellIs" dxfId="39" priority="30" operator="greaterThan">
      <formula>0</formula>
    </cfRule>
    <cfRule type="cellIs" dxfId="38" priority="28" operator="lessThan">
      <formula>0</formula>
    </cfRule>
  </conditionalFormatting>
  <conditionalFormatting sqref="M133:N148">
    <cfRule type="cellIs" dxfId="37" priority="26" operator="greaterThan">
      <formula>$E$130&lt;0</formula>
    </cfRule>
  </conditionalFormatting>
  <conditionalFormatting sqref="N130:N131">
    <cfRule type="cellIs" dxfId="36" priority="27" operator="greaterThan">
      <formula>0</formula>
    </cfRule>
    <cfRule type="cellIs" dxfId="35" priority="25" operator="lessThan">
      <formula>0</formula>
    </cfRule>
  </conditionalFormatting>
  <conditionalFormatting sqref="P133:Q148">
    <cfRule type="cellIs" dxfId="34" priority="23" operator="greaterThan">
      <formula>$E$130&lt;0</formula>
    </cfRule>
  </conditionalFormatting>
  <conditionalFormatting sqref="Q130:Q131">
    <cfRule type="cellIs" dxfId="33" priority="22" operator="lessThan">
      <formula>0</formula>
    </cfRule>
    <cfRule type="cellIs" dxfId="32" priority="24" operator="greaterThan">
      <formula>0</formula>
    </cfRule>
  </conditionalFormatting>
  <conditionalFormatting sqref="S133:T148">
    <cfRule type="cellIs" dxfId="31" priority="20" operator="greaterThan">
      <formula>$E$130&lt;0</formula>
    </cfRule>
  </conditionalFormatting>
  <conditionalFormatting sqref="T130:T131">
    <cfRule type="cellIs" dxfId="30" priority="19" operator="lessThan">
      <formula>0</formula>
    </cfRule>
    <cfRule type="cellIs" dxfId="29" priority="21" operator="greaterThan">
      <formula>0</formula>
    </cfRule>
  </conditionalFormatting>
  <conditionalFormatting sqref="V133:W148">
    <cfRule type="cellIs" dxfId="28" priority="17" operator="greaterThan">
      <formula>$E$130&lt;0</formula>
    </cfRule>
  </conditionalFormatting>
  <conditionalFormatting sqref="W130:W131">
    <cfRule type="cellIs" dxfId="27" priority="18" operator="greaterThan">
      <formula>0</formula>
    </cfRule>
    <cfRule type="cellIs" dxfId="26" priority="16" operator="lessThan">
      <formula>0</formula>
    </cfRule>
  </conditionalFormatting>
  <conditionalFormatting sqref="Y133:Z148">
    <cfRule type="cellIs" dxfId="25" priority="14" operator="greaterThan">
      <formula>$E$130&lt;0</formula>
    </cfRule>
  </conditionalFormatting>
  <conditionalFormatting sqref="Z130:Z131">
    <cfRule type="cellIs" dxfId="24" priority="15" operator="greaterThan">
      <formula>0</formula>
    </cfRule>
    <cfRule type="cellIs" dxfId="23" priority="13" operator="lessThan">
      <formula>0</formula>
    </cfRule>
  </conditionalFormatting>
  <conditionalFormatting sqref="AB133:AC148">
    <cfRule type="cellIs" dxfId="22" priority="11" operator="greaterThan">
      <formula>$E$130&lt;0</formula>
    </cfRule>
  </conditionalFormatting>
  <conditionalFormatting sqref="AC130:AC131">
    <cfRule type="cellIs" dxfId="21" priority="12" operator="greaterThan">
      <formula>0</formula>
    </cfRule>
    <cfRule type="cellIs" dxfId="20" priority="10" operator="lessThan">
      <formula>0</formula>
    </cfRule>
  </conditionalFormatting>
  <conditionalFormatting sqref="AE133:AF148">
    <cfRule type="cellIs" dxfId="19" priority="8" operator="greaterThan">
      <formula>$E$130&lt;0</formula>
    </cfRule>
  </conditionalFormatting>
  <conditionalFormatting sqref="AF130:AF131">
    <cfRule type="cellIs" dxfId="18" priority="9" operator="greaterThan">
      <formula>0</formula>
    </cfRule>
    <cfRule type="cellIs" dxfId="17" priority="7" operator="lessThan">
      <formula>0</formula>
    </cfRule>
  </conditionalFormatting>
  <conditionalFormatting sqref="AH133:AI148">
    <cfRule type="cellIs" dxfId="16" priority="5" operator="greaterThan">
      <formula>$E$130&lt;0</formula>
    </cfRule>
  </conditionalFormatting>
  <conditionalFormatting sqref="AI130:AI131">
    <cfRule type="cellIs" dxfId="15" priority="6" operator="greaterThan">
      <formula>0</formula>
    </cfRule>
    <cfRule type="cellIs" dxfId="14" priority="4" operator="lessThan">
      <formula>0</formula>
    </cfRule>
  </conditionalFormatting>
  <conditionalFormatting sqref="AK133:AL148">
    <cfRule type="cellIs" dxfId="13" priority="2" operator="greaterThan">
      <formula>$E$130&lt;0</formula>
    </cfRule>
  </conditionalFormatting>
  <conditionalFormatting sqref="AL130:AL131">
    <cfRule type="cellIs" dxfId="12" priority="3" operator="greaterThan">
      <formula>0</formula>
    </cfRule>
    <cfRule type="cellIs" dxfId="11" priority="1" operator="lessThan">
      <formula>0</formula>
    </cfRule>
  </conditionalFormatting>
  <hyperlinks>
    <hyperlink ref="AO1:AP1" location="Menú!A1" display="VOLVER AL MENÚ" xr:uid="{00000000-0004-0000-0400-000000000000}"/>
  </hyperlinks>
  <pageMargins left="0.7" right="0.7" top="0.75" bottom="0.75" header="0.3" footer="0.3"/>
  <pageSetup orientation="portrait" r:id="rId1"/>
  <ignoredErrors>
    <ignoredError sqref="E130"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60"/>
  <sheetViews>
    <sheetView showGridLines="0" topLeftCell="A15" zoomScale="85" zoomScaleNormal="85" workbookViewId="0">
      <selection activeCell="J22" sqref="J22:N22"/>
    </sheetView>
  </sheetViews>
  <sheetFormatPr baseColWidth="10" defaultColWidth="0" defaultRowHeight="11.5" outlineLevelRow="1" x14ac:dyDescent="0.25"/>
  <cols>
    <col min="1" max="1" width="5.26953125" style="22" customWidth="1"/>
    <col min="2" max="2" width="10.453125" style="1" customWidth="1"/>
    <col min="3" max="3" width="23.7265625" style="1" customWidth="1"/>
    <col min="4" max="4" width="18.7265625" style="327" customWidth="1"/>
    <col min="5" max="5" width="13.26953125" style="1" customWidth="1"/>
    <col min="6" max="6" width="21.26953125" style="327" customWidth="1"/>
    <col min="7" max="7" width="12.453125" style="1" customWidth="1"/>
    <col min="8" max="8" width="17.453125" style="1" customWidth="1"/>
    <col min="9" max="9" width="20" style="1" customWidth="1"/>
    <col min="10" max="10" width="2.7265625" style="1" customWidth="1"/>
    <col min="11" max="11" width="16" style="1" customWidth="1"/>
    <col min="12" max="14" width="20.7265625" style="327" customWidth="1"/>
    <col min="15" max="15" width="10.26953125" style="1" customWidth="1"/>
    <col min="16" max="16" width="12.453125" style="1" customWidth="1"/>
    <col min="17" max="17" width="5.26953125" style="1" customWidth="1"/>
    <col min="18" max="19" width="5.26953125" style="1" hidden="1" customWidth="1"/>
    <col min="20" max="20" width="3.26953125" style="1" hidden="1" customWidth="1"/>
    <col min="21" max="21" width="5.26953125" style="1" hidden="1" customWidth="1"/>
    <col min="22" max="22" width="3.453125" style="1" hidden="1" customWidth="1"/>
    <col min="23" max="23" width="10" style="1" hidden="1" customWidth="1"/>
    <col min="24" max="54" width="0" style="1" hidden="1" customWidth="1"/>
    <col min="55" max="16384" width="5.26953125" style="1" hidden="1"/>
  </cols>
  <sheetData>
    <row r="1" spans="1:54" s="52" customFormat="1" ht="27" customHeight="1" x14ac:dyDescent="0.35">
      <c r="A1" s="422" t="s">
        <v>274</v>
      </c>
      <c r="B1" s="422"/>
      <c r="C1" s="422"/>
      <c r="D1" s="422"/>
      <c r="E1" s="422"/>
      <c r="F1" s="422"/>
      <c r="G1" s="422"/>
      <c r="H1" s="422"/>
      <c r="I1" s="422"/>
      <c r="J1" s="422"/>
      <c r="K1" s="422"/>
      <c r="L1" s="422"/>
      <c r="M1" s="422"/>
      <c r="N1" s="422"/>
      <c r="O1" s="494" t="s">
        <v>12</v>
      </c>
      <c r="P1" s="494"/>
      <c r="Q1" s="51"/>
      <c r="R1" s="51"/>
      <c r="S1" s="51"/>
      <c r="T1" s="51"/>
      <c r="U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row>
    <row r="2" spans="1:54" ht="12" customHeight="1" x14ac:dyDescent="0.25">
      <c r="A2" s="4"/>
      <c r="B2" s="545" t="s">
        <v>275</v>
      </c>
      <c r="C2" s="546"/>
      <c r="D2" s="546"/>
      <c r="E2" s="546"/>
      <c r="F2" s="546"/>
      <c r="G2" s="546"/>
      <c r="H2" s="546"/>
      <c r="I2" s="4"/>
      <c r="J2" s="559" t="s">
        <v>276</v>
      </c>
      <c r="K2" s="560"/>
      <c r="L2" s="560"/>
      <c r="M2" s="560"/>
      <c r="N2" s="561"/>
      <c r="O2" s="5"/>
      <c r="S2" s="5"/>
      <c r="T2" s="5"/>
      <c r="U2" s="5"/>
      <c r="V2" s="5"/>
      <c r="W2" s="5"/>
      <c r="X2" s="5"/>
      <c r="Y2" s="5"/>
      <c r="Z2" s="5"/>
      <c r="AA2" s="15"/>
      <c r="AB2" s="5"/>
      <c r="AC2" s="5"/>
      <c r="AD2" s="3"/>
      <c r="AE2" s="3"/>
      <c r="AF2" s="3"/>
      <c r="AG2" s="3"/>
      <c r="AH2" s="3"/>
      <c r="AI2" s="3"/>
      <c r="AJ2" s="3"/>
      <c r="AK2" s="3"/>
      <c r="AL2" s="3"/>
      <c r="AM2" s="3"/>
      <c r="AN2" s="3"/>
      <c r="AO2" s="3"/>
      <c r="AP2" s="3"/>
      <c r="AQ2" s="3"/>
      <c r="AR2" s="3"/>
      <c r="AS2" s="3"/>
      <c r="AT2" s="3"/>
      <c r="AU2" s="3"/>
    </row>
    <row r="3" spans="1:54" ht="18.75" customHeight="1" x14ac:dyDescent="0.25">
      <c r="A3" s="4"/>
      <c r="B3" s="545"/>
      <c r="C3" s="546"/>
      <c r="D3" s="546"/>
      <c r="E3" s="546"/>
      <c r="F3" s="546"/>
      <c r="G3" s="546"/>
      <c r="H3" s="546"/>
      <c r="I3" s="4"/>
      <c r="J3" s="562"/>
      <c r="K3" s="563"/>
      <c r="L3" s="563"/>
      <c r="M3" s="563"/>
      <c r="N3" s="564"/>
      <c r="O3" s="5"/>
      <c r="S3" s="5"/>
      <c r="T3" s="5"/>
      <c r="U3" s="5"/>
      <c r="V3" s="5"/>
      <c r="W3" s="5"/>
      <c r="X3" s="5"/>
      <c r="Y3" s="5"/>
      <c r="Z3" s="5"/>
      <c r="AA3" s="15"/>
      <c r="AB3" s="5"/>
      <c r="AC3" s="5"/>
      <c r="AD3" s="3"/>
      <c r="AE3" s="3"/>
      <c r="AF3" s="3"/>
      <c r="AG3" s="3"/>
      <c r="AH3" s="3"/>
      <c r="AI3" s="3"/>
      <c r="AJ3" s="3"/>
      <c r="AK3" s="3"/>
      <c r="AL3" s="3"/>
      <c r="AM3" s="3"/>
      <c r="AN3" s="3"/>
      <c r="AO3" s="3"/>
      <c r="AP3" s="3"/>
      <c r="AQ3" s="3"/>
      <c r="AR3" s="3"/>
      <c r="AS3" s="3"/>
      <c r="AT3" s="3"/>
      <c r="AU3" s="3"/>
    </row>
    <row r="4" spans="1:54" ht="30.75" customHeight="1" x14ac:dyDescent="0.25">
      <c r="A4" s="16"/>
      <c r="B4" s="530" t="s">
        <v>277</v>
      </c>
      <c r="C4" s="530"/>
      <c r="D4" s="530" t="s">
        <v>278</v>
      </c>
      <c r="E4" s="530"/>
      <c r="F4" s="530" t="s">
        <v>279</v>
      </c>
      <c r="G4" s="530"/>
      <c r="H4" s="530"/>
      <c r="I4" s="16"/>
      <c r="J4" s="547" t="s">
        <v>280</v>
      </c>
      <c r="K4" s="548"/>
      <c r="L4" s="378" t="s">
        <v>281</v>
      </c>
      <c r="M4" s="378" t="s">
        <v>282</v>
      </c>
      <c r="N4" s="551" t="s">
        <v>283</v>
      </c>
      <c r="O4" s="16"/>
      <c r="P4" s="16"/>
    </row>
    <row r="5" spans="1:54" ht="15" customHeight="1" x14ac:dyDescent="0.25">
      <c r="A5" s="16"/>
      <c r="B5" s="542" t="s">
        <v>284</v>
      </c>
      <c r="C5" s="543"/>
      <c r="D5" s="540">
        <v>500</v>
      </c>
      <c r="E5" s="541"/>
      <c r="F5" s="542" t="s">
        <v>285</v>
      </c>
      <c r="G5" s="543"/>
      <c r="H5" s="544"/>
      <c r="J5" s="549"/>
      <c r="K5" s="550"/>
      <c r="L5" s="379" t="s">
        <v>286</v>
      </c>
      <c r="M5" s="380" t="s">
        <v>176</v>
      </c>
      <c r="N5" s="552"/>
    </row>
    <row r="6" spans="1:54" ht="15" customHeight="1" x14ac:dyDescent="0.25">
      <c r="A6" s="16"/>
      <c r="B6" s="555" t="s">
        <v>287</v>
      </c>
      <c r="C6" s="556"/>
      <c r="D6" s="540">
        <v>1000</v>
      </c>
      <c r="E6" s="541"/>
      <c r="F6" s="542" t="s">
        <v>288</v>
      </c>
      <c r="G6" s="543"/>
      <c r="H6" s="544"/>
      <c r="J6" s="557" t="s">
        <v>207</v>
      </c>
      <c r="K6" s="558"/>
      <c r="L6" s="376">
        <v>1200000</v>
      </c>
      <c r="M6" s="376">
        <f>+Endeudamiento!H12*515</f>
        <v>0</v>
      </c>
      <c r="N6" s="381">
        <f>+L6-M6</f>
        <v>1200000</v>
      </c>
      <c r="R6" s="17"/>
      <c r="S6" s="17"/>
      <c r="T6" s="17"/>
      <c r="U6" s="17"/>
      <c r="V6" s="17"/>
      <c r="W6" s="17"/>
      <c r="X6" s="17"/>
      <c r="Y6" s="17"/>
      <c r="Z6" s="17"/>
      <c r="AA6" s="17"/>
      <c r="AB6" s="17"/>
    </row>
    <row r="7" spans="1:54" ht="15" customHeight="1" x14ac:dyDescent="0.25">
      <c r="A7" s="16"/>
      <c r="B7" s="555"/>
      <c r="C7" s="556"/>
      <c r="D7" s="540">
        <v>0</v>
      </c>
      <c r="E7" s="541"/>
      <c r="F7" s="542"/>
      <c r="G7" s="543"/>
      <c r="H7" s="544"/>
      <c r="J7" s="524" t="s">
        <v>289</v>
      </c>
      <c r="K7" s="525"/>
      <c r="L7" s="376">
        <v>110000</v>
      </c>
      <c r="M7" s="376">
        <v>0</v>
      </c>
      <c r="N7" s="381">
        <f t="shared" ref="N7:N17" si="0">+L7-M7</f>
        <v>110000</v>
      </c>
      <c r="R7" s="18"/>
      <c r="S7" s="18"/>
      <c r="T7" s="18"/>
      <c r="U7" s="18"/>
      <c r="V7" s="18"/>
    </row>
    <row r="8" spans="1:54" ht="15" customHeight="1" x14ac:dyDescent="0.25">
      <c r="A8" s="16"/>
      <c r="B8" s="555"/>
      <c r="C8" s="556"/>
      <c r="D8" s="540">
        <v>0</v>
      </c>
      <c r="E8" s="541"/>
      <c r="F8" s="542"/>
      <c r="G8" s="543"/>
      <c r="H8" s="544"/>
      <c r="J8" s="524" t="s">
        <v>290</v>
      </c>
      <c r="K8" s="525"/>
      <c r="L8" s="376">
        <v>0</v>
      </c>
      <c r="M8" s="376">
        <v>0</v>
      </c>
      <c r="N8" s="381">
        <f>+L8-M8</f>
        <v>0</v>
      </c>
      <c r="R8" s="18"/>
      <c r="S8" s="18"/>
      <c r="T8" s="18"/>
      <c r="U8" s="18"/>
      <c r="V8" s="18"/>
    </row>
    <row r="9" spans="1:54" ht="15" customHeight="1" x14ac:dyDescent="0.25">
      <c r="A9" s="16"/>
      <c r="B9" s="555"/>
      <c r="C9" s="556"/>
      <c r="D9" s="540">
        <v>0</v>
      </c>
      <c r="E9" s="541"/>
      <c r="F9" s="542"/>
      <c r="G9" s="543"/>
      <c r="H9" s="544"/>
      <c r="J9" s="524" t="s">
        <v>287</v>
      </c>
      <c r="K9" s="525"/>
      <c r="L9" s="376">
        <v>40000</v>
      </c>
      <c r="M9" s="376">
        <v>0</v>
      </c>
      <c r="N9" s="381">
        <f t="shared" si="0"/>
        <v>40000</v>
      </c>
      <c r="R9" s="18"/>
      <c r="S9" s="18"/>
      <c r="T9" s="18"/>
      <c r="U9" s="18"/>
      <c r="V9" s="18"/>
    </row>
    <row r="10" spans="1:54" ht="15" customHeight="1" x14ac:dyDescent="0.25">
      <c r="A10" s="16"/>
      <c r="B10" s="555"/>
      <c r="C10" s="556"/>
      <c r="D10" s="540">
        <v>0</v>
      </c>
      <c r="E10" s="541"/>
      <c r="F10" s="542"/>
      <c r="G10" s="543"/>
      <c r="H10" s="544"/>
      <c r="J10" s="524" t="s">
        <v>291</v>
      </c>
      <c r="K10" s="525"/>
      <c r="L10" s="376">
        <v>95000</v>
      </c>
      <c r="M10" s="376">
        <v>0</v>
      </c>
      <c r="N10" s="381">
        <f t="shared" si="0"/>
        <v>95000</v>
      </c>
    </row>
    <row r="11" spans="1:54" ht="15" customHeight="1" x14ac:dyDescent="0.25">
      <c r="A11" s="16"/>
      <c r="B11" s="555"/>
      <c r="C11" s="556"/>
      <c r="D11" s="540">
        <v>0</v>
      </c>
      <c r="E11" s="541"/>
      <c r="F11" s="542"/>
      <c r="G11" s="543"/>
      <c r="H11" s="544"/>
      <c r="J11" s="524" t="s">
        <v>292</v>
      </c>
      <c r="K11" s="525"/>
      <c r="L11" s="376"/>
      <c r="M11" s="376">
        <v>23000</v>
      </c>
      <c r="N11" s="381">
        <f t="shared" si="0"/>
        <v>-23000</v>
      </c>
    </row>
    <row r="12" spans="1:54" ht="15" customHeight="1" x14ac:dyDescent="0.25">
      <c r="A12" s="16"/>
      <c r="B12" s="555"/>
      <c r="C12" s="556"/>
      <c r="D12" s="540">
        <v>0</v>
      </c>
      <c r="E12" s="541"/>
      <c r="F12" s="542"/>
      <c r="G12" s="543"/>
      <c r="H12" s="544"/>
      <c r="J12" s="524"/>
      <c r="K12" s="525"/>
      <c r="L12" s="376">
        <v>0</v>
      </c>
      <c r="M12" s="376">
        <v>0</v>
      </c>
      <c r="N12" s="381">
        <f t="shared" si="0"/>
        <v>0</v>
      </c>
    </row>
    <row r="13" spans="1:54" ht="15" customHeight="1" x14ac:dyDescent="0.25">
      <c r="A13" s="16"/>
      <c r="B13" s="555"/>
      <c r="C13" s="556"/>
      <c r="D13" s="540">
        <v>0</v>
      </c>
      <c r="E13" s="541"/>
      <c r="F13" s="542"/>
      <c r="G13" s="543"/>
      <c r="H13" s="544"/>
      <c r="J13" s="524"/>
      <c r="K13" s="525"/>
      <c r="L13" s="376">
        <v>0</v>
      </c>
      <c r="M13" s="376">
        <v>0</v>
      </c>
      <c r="N13" s="381">
        <f t="shared" si="0"/>
        <v>0</v>
      </c>
    </row>
    <row r="14" spans="1:54" ht="15" customHeight="1" x14ac:dyDescent="0.25">
      <c r="A14" s="16"/>
      <c r="B14" s="555"/>
      <c r="C14" s="556"/>
      <c r="D14" s="540">
        <v>0</v>
      </c>
      <c r="E14" s="541"/>
      <c r="F14" s="542"/>
      <c r="G14" s="543"/>
      <c r="H14" s="544"/>
      <c r="J14" s="524"/>
      <c r="K14" s="525"/>
      <c r="L14" s="376">
        <v>0</v>
      </c>
      <c r="M14" s="376">
        <v>0</v>
      </c>
      <c r="N14" s="381">
        <f t="shared" si="0"/>
        <v>0</v>
      </c>
    </row>
    <row r="15" spans="1:54" ht="15" customHeight="1" outlineLevel="1" x14ac:dyDescent="0.25">
      <c r="A15" s="16"/>
      <c r="B15" s="555"/>
      <c r="C15" s="556"/>
      <c r="D15" s="540">
        <v>0</v>
      </c>
      <c r="E15" s="541"/>
      <c r="F15" s="542"/>
      <c r="G15" s="543"/>
      <c r="H15" s="544"/>
      <c r="J15" s="524"/>
      <c r="K15" s="525"/>
      <c r="L15" s="376">
        <v>0</v>
      </c>
      <c r="M15" s="376">
        <v>0</v>
      </c>
      <c r="N15" s="381">
        <f t="shared" ref="N15:N16" si="1">+L15-M15</f>
        <v>0</v>
      </c>
    </row>
    <row r="16" spans="1:54" ht="15" customHeight="1" outlineLevel="1" x14ac:dyDescent="0.25">
      <c r="A16" s="16"/>
      <c r="B16" s="555"/>
      <c r="C16" s="556"/>
      <c r="D16" s="540">
        <v>0</v>
      </c>
      <c r="E16" s="541"/>
      <c r="F16" s="542"/>
      <c r="G16" s="543"/>
      <c r="H16" s="544"/>
      <c r="J16" s="524"/>
      <c r="K16" s="525"/>
      <c r="L16" s="376">
        <v>0</v>
      </c>
      <c r="M16" s="376">
        <v>0</v>
      </c>
      <c r="N16" s="381">
        <f t="shared" si="1"/>
        <v>0</v>
      </c>
    </row>
    <row r="17" spans="1:14" ht="15" customHeight="1" outlineLevel="1" x14ac:dyDescent="0.25">
      <c r="A17" s="16"/>
      <c r="B17" s="555"/>
      <c r="C17" s="556"/>
      <c r="D17" s="540">
        <v>0</v>
      </c>
      <c r="E17" s="541"/>
      <c r="F17" s="542"/>
      <c r="G17" s="543"/>
      <c r="H17" s="544"/>
      <c r="J17" s="524"/>
      <c r="K17" s="525"/>
      <c r="L17" s="376">
        <v>0</v>
      </c>
      <c r="M17" s="376">
        <v>0</v>
      </c>
      <c r="N17" s="381">
        <f t="shared" si="0"/>
        <v>0</v>
      </c>
    </row>
    <row r="18" spans="1:14" ht="18.75" customHeight="1" x14ac:dyDescent="0.3">
      <c r="A18" s="16"/>
      <c r="B18" s="553" t="s">
        <v>164</v>
      </c>
      <c r="C18" s="554"/>
      <c r="D18" s="582">
        <f>SUM(D5:D17)</f>
        <v>1500</v>
      </c>
      <c r="E18" s="583"/>
      <c r="J18" s="537" t="s">
        <v>164</v>
      </c>
      <c r="K18" s="538"/>
      <c r="L18" s="377">
        <f>SUM(L6:L17)</f>
        <v>1445000</v>
      </c>
      <c r="M18" s="377">
        <f>SUM(M6:M17)</f>
        <v>23000</v>
      </c>
      <c r="N18" s="382">
        <f>SUM(N6:N17)</f>
        <v>1422000</v>
      </c>
    </row>
    <row r="19" spans="1:14" ht="12" customHeight="1" x14ac:dyDescent="0.3">
      <c r="A19" s="19"/>
      <c r="G19" s="20"/>
      <c r="H19" s="20"/>
      <c r="I19" s="20"/>
      <c r="J19" s="21"/>
      <c r="K19" s="21"/>
      <c r="L19" s="383"/>
      <c r="M19" s="383"/>
      <c r="N19" s="383"/>
    </row>
    <row r="20" spans="1:14" ht="12" customHeight="1" thickBot="1" x14ac:dyDescent="0.3">
      <c r="A20" s="1"/>
      <c r="J20" s="523" t="s">
        <v>283</v>
      </c>
      <c r="K20" s="523"/>
      <c r="L20" s="523"/>
      <c r="M20" s="523"/>
      <c r="N20" s="523"/>
    </row>
    <row r="21" spans="1:14" ht="30" customHeight="1" thickBot="1" x14ac:dyDescent="0.3">
      <c r="A21" s="1"/>
      <c r="B21" s="566" t="s">
        <v>293</v>
      </c>
      <c r="C21" s="567"/>
      <c r="D21" s="567"/>
      <c r="E21" s="567"/>
      <c r="F21" s="567"/>
      <c r="G21" s="567"/>
      <c r="H21" s="568"/>
      <c r="J21" s="32" t="s">
        <v>369</v>
      </c>
    </row>
    <row r="22" spans="1:14" ht="23.25" customHeight="1" x14ac:dyDescent="0.25">
      <c r="A22" s="1"/>
      <c r="B22" s="526" t="s">
        <v>294</v>
      </c>
      <c r="C22" s="527"/>
      <c r="D22" s="375" t="s">
        <v>295</v>
      </c>
      <c r="E22" s="105" t="s">
        <v>296</v>
      </c>
      <c r="F22" s="375" t="s">
        <v>297</v>
      </c>
      <c r="G22" s="530" t="s">
        <v>279</v>
      </c>
      <c r="H22" s="530"/>
      <c r="J22" s="539"/>
      <c r="K22" s="539"/>
      <c r="L22" s="539"/>
      <c r="M22" s="539"/>
      <c r="N22" s="539"/>
    </row>
    <row r="23" spans="1:14" ht="15" customHeight="1" x14ac:dyDescent="0.25">
      <c r="A23" s="1"/>
      <c r="B23" s="524" t="s">
        <v>298</v>
      </c>
      <c r="C23" s="525"/>
      <c r="D23" s="376">
        <v>300</v>
      </c>
      <c r="E23" s="92">
        <v>12</v>
      </c>
      <c r="F23" s="376">
        <f>E23*D23</f>
        <v>3600</v>
      </c>
      <c r="G23" s="531" t="s">
        <v>299</v>
      </c>
      <c r="H23" s="532"/>
      <c r="L23" s="384"/>
      <c r="M23" s="384"/>
      <c r="N23" s="384"/>
    </row>
    <row r="24" spans="1:14" ht="15" customHeight="1" x14ac:dyDescent="0.25">
      <c r="A24" s="1"/>
      <c r="B24" s="524" t="s">
        <v>284</v>
      </c>
      <c r="C24" s="525"/>
      <c r="D24" s="376">
        <v>500</v>
      </c>
      <c r="E24" s="92">
        <v>12</v>
      </c>
      <c r="F24" s="376">
        <f>E24*D24</f>
        <v>6000</v>
      </c>
      <c r="G24" s="531" t="s">
        <v>300</v>
      </c>
      <c r="H24" s="532"/>
      <c r="L24" s="384"/>
      <c r="M24" s="384"/>
      <c r="N24" s="384"/>
    </row>
    <row r="25" spans="1:14" ht="15" customHeight="1" x14ac:dyDescent="0.25">
      <c r="A25" s="1"/>
      <c r="B25" s="524" t="s">
        <v>402</v>
      </c>
      <c r="C25" s="525"/>
      <c r="D25" s="376">
        <v>1000</v>
      </c>
      <c r="E25" s="92">
        <v>12</v>
      </c>
      <c r="F25" s="376">
        <f>E25*D25</f>
        <v>12000</v>
      </c>
      <c r="G25" s="531" t="s">
        <v>301</v>
      </c>
      <c r="H25" s="532"/>
      <c r="L25" s="384"/>
      <c r="M25" s="384"/>
      <c r="N25" s="384"/>
    </row>
    <row r="26" spans="1:14" ht="15" customHeight="1" x14ac:dyDescent="0.25">
      <c r="A26" s="1"/>
      <c r="B26" s="524"/>
      <c r="C26" s="525"/>
      <c r="D26" s="376"/>
      <c r="E26" s="92">
        <v>0</v>
      </c>
      <c r="F26" s="376">
        <v>0</v>
      </c>
      <c r="G26" s="531"/>
      <c r="H26" s="532"/>
      <c r="L26" s="384"/>
      <c r="M26" s="384"/>
      <c r="N26" s="384"/>
    </row>
    <row r="27" spans="1:14" ht="15" customHeight="1" x14ac:dyDescent="0.25">
      <c r="A27" s="1"/>
      <c r="B27" s="524"/>
      <c r="C27" s="525"/>
      <c r="D27" s="376">
        <v>0</v>
      </c>
      <c r="E27" s="92">
        <v>0</v>
      </c>
      <c r="F27" s="376">
        <v>0</v>
      </c>
      <c r="G27" s="531"/>
      <c r="H27" s="532"/>
      <c r="L27" s="384"/>
      <c r="M27" s="384"/>
      <c r="N27" s="384"/>
    </row>
    <row r="28" spans="1:14" ht="15" customHeight="1" x14ac:dyDescent="0.25">
      <c r="A28" s="1"/>
      <c r="B28" s="524"/>
      <c r="C28" s="525"/>
      <c r="D28" s="376">
        <v>0</v>
      </c>
      <c r="E28" s="92">
        <v>0</v>
      </c>
      <c r="F28" s="376">
        <v>0</v>
      </c>
      <c r="G28" s="531"/>
      <c r="H28" s="532"/>
      <c r="L28" s="384"/>
      <c r="M28" s="384"/>
      <c r="N28" s="384"/>
    </row>
    <row r="29" spans="1:14" ht="15" customHeight="1" x14ac:dyDescent="0.25">
      <c r="A29" s="1"/>
      <c r="B29" s="524"/>
      <c r="C29" s="525"/>
      <c r="D29" s="376">
        <v>0</v>
      </c>
      <c r="E29" s="92">
        <v>0</v>
      </c>
      <c r="F29" s="376">
        <v>0</v>
      </c>
      <c r="G29" s="531"/>
      <c r="H29" s="532"/>
      <c r="L29" s="384"/>
      <c r="M29" s="384"/>
      <c r="N29" s="384"/>
    </row>
    <row r="30" spans="1:14" ht="15" customHeight="1" outlineLevel="1" x14ac:dyDescent="0.25">
      <c r="A30" s="1"/>
      <c r="B30" s="88"/>
      <c r="C30" s="89"/>
      <c r="D30" s="376">
        <v>0</v>
      </c>
      <c r="E30" s="92">
        <v>0</v>
      </c>
      <c r="F30" s="376">
        <v>0</v>
      </c>
      <c r="G30" s="90"/>
      <c r="H30" s="91"/>
      <c r="L30" s="384"/>
      <c r="M30" s="384"/>
      <c r="N30" s="384"/>
    </row>
    <row r="31" spans="1:14" ht="15" customHeight="1" outlineLevel="1" x14ac:dyDescent="0.25">
      <c r="A31" s="1"/>
      <c r="B31" s="524"/>
      <c r="C31" s="525"/>
      <c r="D31" s="376">
        <v>0</v>
      </c>
      <c r="E31" s="92">
        <v>0</v>
      </c>
      <c r="F31" s="376">
        <v>0</v>
      </c>
      <c r="G31" s="533"/>
      <c r="H31" s="534"/>
    </row>
    <row r="32" spans="1:14" ht="15" customHeight="1" outlineLevel="1" x14ac:dyDescent="0.25">
      <c r="B32" s="524"/>
      <c r="C32" s="525"/>
      <c r="D32" s="376">
        <v>0</v>
      </c>
      <c r="E32" s="92">
        <v>0</v>
      </c>
      <c r="F32" s="376">
        <v>0</v>
      </c>
      <c r="G32" s="533"/>
      <c r="H32" s="534"/>
    </row>
    <row r="33" spans="1:17" ht="18.75" customHeight="1" x14ac:dyDescent="0.3">
      <c r="B33" s="528" t="s">
        <v>164</v>
      </c>
      <c r="C33" s="529"/>
      <c r="D33" s="377">
        <f>SUM(D23:D32)</f>
        <v>1800</v>
      </c>
      <c r="E33" s="93"/>
      <c r="F33" s="377">
        <f>SUM(F23:F32)</f>
        <v>21600</v>
      </c>
    </row>
    <row r="34" spans="1:17" ht="12" customHeight="1" x14ac:dyDescent="0.25"/>
    <row r="35" spans="1:17" ht="12" customHeight="1" x14ac:dyDescent="0.25"/>
    <row r="37" spans="1:17" ht="26.15" customHeight="1" x14ac:dyDescent="0.25">
      <c r="A37" s="2"/>
      <c r="B37" s="523" t="s">
        <v>302</v>
      </c>
      <c r="C37" s="523"/>
      <c r="D37" s="523"/>
      <c r="E37" s="523"/>
      <c r="F37" s="523"/>
      <c r="G37" s="523"/>
      <c r="H37" s="523"/>
      <c r="K37" s="36" t="s">
        <v>156</v>
      </c>
      <c r="L37" s="328"/>
      <c r="M37" s="328"/>
      <c r="N37" s="328"/>
      <c r="O37" s="2"/>
      <c r="P37" s="2"/>
      <c r="Q37" s="54"/>
    </row>
    <row r="38" spans="1:17" ht="15" customHeight="1" x14ac:dyDescent="0.25">
      <c r="A38" s="2"/>
      <c r="B38" s="536" t="s">
        <v>279</v>
      </c>
      <c r="C38" s="536"/>
      <c r="D38" s="565" t="s">
        <v>303</v>
      </c>
      <c r="E38" s="565"/>
      <c r="F38" s="565"/>
      <c r="G38" s="565"/>
      <c r="H38" s="565"/>
      <c r="K38" s="519"/>
      <c r="L38" s="520"/>
      <c r="M38" s="521"/>
      <c r="N38" s="522"/>
    </row>
    <row r="39" spans="1:17" ht="15" customHeight="1" x14ac:dyDescent="0.25">
      <c r="A39" s="2"/>
      <c r="B39" s="536"/>
      <c r="C39" s="536"/>
      <c r="D39" s="565"/>
      <c r="E39" s="565"/>
      <c r="F39" s="565"/>
      <c r="G39" s="565"/>
      <c r="H39" s="565"/>
      <c r="K39" s="519"/>
      <c r="L39" s="520"/>
      <c r="M39" s="521"/>
      <c r="N39" s="522"/>
    </row>
    <row r="40" spans="1:17" ht="15" customHeight="1" x14ac:dyDescent="0.25">
      <c r="A40" s="2"/>
      <c r="B40" s="536"/>
      <c r="C40" s="536"/>
      <c r="D40" s="565"/>
      <c r="E40" s="565"/>
      <c r="F40" s="565"/>
      <c r="G40" s="565"/>
      <c r="H40" s="565"/>
      <c r="K40" s="519"/>
      <c r="L40" s="520"/>
      <c r="M40" s="521"/>
      <c r="N40" s="522"/>
    </row>
    <row r="41" spans="1:17" ht="15" customHeight="1" x14ac:dyDescent="0.25">
      <c r="A41" s="2"/>
      <c r="B41" s="536" t="s">
        <v>304</v>
      </c>
      <c r="C41" s="536"/>
      <c r="D41" s="535" t="s">
        <v>305</v>
      </c>
      <c r="E41" s="535"/>
      <c r="F41" s="535"/>
      <c r="G41" s="535"/>
      <c r="H41" s="535"/>
      <c r="K41" s="519"/>
      <c r="L41" s="520"/>
      <c r="M41" s="521"/>
      <c r="N41" s="522"/>
    </row>
    <row r="42" spans="1:17" ht="15" customHeight="1" x14ac:dyDescent="0.25">
      <c r="A42" s="2"/>
      <c r="B42" s="536"/>
      <c r="C42" s="536"/>
      <c r="D42" s="535"/>
      <c r="E42" s="535"/>
      <c r="F42" s="535"/>
      <c r="G42" s="535"/>
      <c r="H42" s="535"/>
      <c r="K42" s="519"/>
      <c r="L42" s="520"/>
      <c r="M42" s="521"/>
      <c r="N42" s="522"/>
    </row>
    <row r="43" spans="1:17" ht="15" customHeight="1" x14ac:dyDescent="0.25">
      <c r="A43" s="2"/>
      <c r="B43" s="536" t="s">
        <v>306</v>
      </c>
      <c r="C43" s="536"/>
      <c r="D43" s="565" t="s">
        <v>307</v>
      </c>
      <c r="E43" s="565"/>
      <c r="F43" s="565"/>
      <c r="G43" s="565"/>
      <c r="H43" s="565"/>
      <c r="K43" s="519"/>
      <c r="L43" s="520"/>
      <c r="M43" s="521"/>
      <c r="N43" s="522"/>
    </row>
    <row r="44" spans="1:17" ht="15" customHeight="1" x14ac:dyDescent="0.25">
      <c r="A44" s="2"/>
      <c r="B44" s="536"/>
      <c r="C44" s="536"/>
      <c r="D44" s="565"/>
      <c r="E44" s="565"/>
      <c r="F44" s="565"/>
      <c r="G44" s="565"/>
      <c r="H44" s="565"/>
      <c r="K44" s="519"/>
      <c r="L44" s="520"/>
      <c r="M44" s="521"/>
      <c r="N44" s="522"/>
    </row>
    <row r="45" spans="1:17" ht="15" customHeight="1" x14ac:dyDescent="0.25">
      <c r="A45" s="2"/>
      <c r="B45" s="536" t="s">
        <v>296</v>
      </c>
      <c r="C45" s="536"/>
      <c r="D45" s="535" t="s">
        <v>308</v>
      </c>
      <c r="E45" s="535"/>
      <c r="F45" s="535"/>
      <c r="G45" s="535"/>
      <c r="H45" s="535"/>
      <c r="K45" s="519"/>
      <c r="L45" s="520"/>
      <c r="M45" s="521"/>
      <c r="N45" s="522"/>
    </row>
    <row r="46" spans="1:17" ht="15" customHeight="1" x14ac:dyDescent="0.25">
      <c r="A46" s="2"/>
      <c r="B46" s="536"/>
      <c r="C46" s="536"/>
      <c r="D46" s="535"/>
      <c r="E46" s="535"/>
      <c r="F46" s="535"/>
      <c r="G46" s="535"/>
      <c r="H46" s="535"/>
      <c r="K46" s="519"/>
      <c r="L46" s="520"/>
      <c r="M46" s="521"/>
      <c r="N46" s="522"/>
    </row>
    <row r="47" spans="1:17" ht="15" customHeight="1" x14ac:dyDescent="0.25">
      <c r="A47" s="2"/>
      <c r="B47" s="523" t="s">
        <v>309</v>
      </c>
      <c r="C47" s="523"/>
      <c r="D47" s="565" t="s">
        <v>310</v>
      </c>
      <c r="E47" s="565"/>
      <c r="F47" s="565"/>
      <c r="G47" s="565"/>
      <c r="H47" s="565"/>
      <c r="K47" s="519"/>
      <c r="L47" s="520"/>
      <c r="M47" s="521"/>
      <c r="N47" s="522"/>
    </row>
    <row r="48" spans="1:17" ht="15" customHeight="1" x14ac:dyDescent="0.25">
      <c r="A48" s="2"/>
      <c r="B48" s="523"/>
      <c r="C48" s="523"/>
      <c r="D48" s="565"/>
      <c r="E48" s="565"/>
      <c r="F48" s="565"/>
      <c r="G48" s="565"/>
      <c r="H48" s="565"/>
      <c r="K48" s="519"/>
      <c r="L48" s="520"/>
      <c r="M48" s="521"/>
      <c r="N48" s="522"/>
    </row>
    <row r="49" spans="11:14" ht="15" customHeight="1" x14ac:dyDescent="0.25">
      <c r="K49" s="519"/>
      <c r="L49" s="520"/>
      <c r="M49" s="521"/>
      <c r="N49" s="522"/>
    </row>
    <row r="50" spans="11:14" ht="15" customHeight="1" x14ac:dyDescent="0.25">
      <c r="K50" s="519"/>
      <c r="L50" s="520"/>
      <c r="M50" s="521"/>
      <c r="N50" s="522"/>
    </row>
    <row r="51" spans="11:14" ht="15" customHeight="1" x14ac:dyDescent="0.25">
      <c r="K51" s="519"/>
      <c r="L51" s="520"/>
      <c r="M51" s="521"/>
      <c r="N51" s="522"/>
    </row>
    <row r="52" spans="11:14" ht="15" customHeight="1" x14ac:dyDescent="0.25">
      <c r="K52" s="519"/>
      <c r="L52" s="520"/>
      <c r="M52" s="521"/>
      <c r="N52" s="522"/>
    </row>
    <row r="53" spans="11:14" ht="15" customHeight="1" x14ac:dyDescent="0.25">
      <c r="K53" s="519"/>
      <c r="L53" s="520"/>
      <c r="M53" s="521"/>
      <c r="N53" s="522"/>
    </row>
    <row r="54" spans="11:14" ht="15" customHeight="1" x14ac:dyDescent="0.25">
      <c r="K54" s="519"/>
      <c r="L54" s="520"/>
      <c r="M54" s="521"/>
      <c r="N54" s="522"/>
    </row>
    <row r="55" spans="11:14" ht="15" customHeight="1" x14ac:dyDescent="0.25">
      <c r="K55" s="519"/>
      <c r="L55" s="520"/>
      <c r="M55" s="521"/>
      <c r="N55" s="522"/>
    </row>
    <row r="56" spans="11:14" ht="15" customHeight="1" x14ac:dyDescent="0.25">
      <c r="K56" s="519"/>
      <c r="L56" s="520"/>
      <c r="M56" s="521"/>
      <c r="N56" s="522"/>
    </row>
    <row r="57" spans="11:14" ht="15" customHeight="1" x14ac:dyDescent="0.25">
      <c r="K57" s="519"/>
      <c r="L57" s="520"/>
      <c r="M57" s="521"/>
      <c r="N57" s="522"/>
    </row>
    <row r="58" spans="11:14" ht="15" customHeight="1" x14ac:dyDescent="0.25">
      <c r="K58" s="519"/>
      <c r="L58" s="520"/>
      <c r="M58" s="521"/>
      <c r="N58" s="522"/>
    </row>
    <row r="59" spans="11:14" ht="15" customHeight="1" x14ac:dyDescent="0.25">
      <c r="K59" s="519"/>
      <c r="L59" s="520"/>
      <c r="M59" s="521"/>
      <c r="N59" s="522"/>
    </row>
    <row r="60" spans="11:14" ht="15" customHeight="1" x14ac:dyDescent="0.25">
      <c r="K60" s="519"/>
      <c r="L60" s="520"/>
      <c r="M60" s="521"/>
      <c r="N60" s="522"/>
    </row>
  </sheetData>
  <sheetProtection formatCells="0" formatColumns="0" formatRows="0"/>
  <mergeCells count="144">
    <mergeCell ref="D43:H44"/>
    <mergeCell ref="D45:H46"/>
    <mergeCell ref="D47:H48"/>
    <mergeCell ref="B43:C44"/>
    <mergeCell ref="B45:C46"/>
    <mergeCell ref="B47:C48"/>
    <mergeCell ref="J15:K15"/>
    <mergeCell ref="D38:H40"/>
    <mergeCell ref="B38:C40"/>
    <mergeCell ref="D16:E16"/>
    <mergeCell ref="D17:E17"/>
    <mergeCell ref="G27:H27"/>
    <mergeCell ref="G28:H28"/>
    <mergeCell ref="G29:H29"/>
    <mergeCell ref="B25:C25"/>
    <mergeCell ref="B26:C26"/>
    <mergeCell ref="B27:C27"/>
    <mergeCell ref="B28:C28"/>
    <mergeCell ref="B29:C29"/>
    <mergeCell ref="B24:C24"/>
    <mergeCell ref="J16:K16"/>
    <mergeCell ref="J17:K17"/>
    <mergeCell ref="B21:H21"/>
    <mergeCell ref="J20:N20"/>
    <mergeCell ref="B12:C12"/>
    <mergeCell ref="B13:C13"/>
    <mergeCell ref="B15:C15"/>
    <mergeCell ref="B14:C14"/>
    <mergeCell ref="F15:H15"/>
    <mergeCell ref="F16:H16"/>
    <mergeCell ref="F17:H17"/>
    <mergeCell ref="J12:K12"/>
    <mergeCell ref="J13:K13"/>
    <mergeCell ref="J14:K14"/>
    <mergeCell ref="F5:H5"/>
    <mergeCell ref="F6:H6"/>
    <mergeCell ref="F7:H7"/>
    <mergeCell ref="F8:H8"/>
    <mergeCell ref="F9:H9"/>
    <mergeCell ref="F10:H10"/>
    <mergeCell ref="F11:H11"/>
    <mergeCell ref="F12:H12"/>
    <mergeCell ref="F13:H13"/>
    <mergeCell ref="D4:E4"/>
    <mergeCell ref="D5:E5"/>
    <mergeCell ref="D6:E6"/>
    <mergeCell ref="D7:E7"/>
    <mergeCell ref="D8:E8"/>
    <mergeCell ref="D9:E9"/>
    <mergeCell ref="D10:E10"/>
    <mergeCell ref="D11:E11"/>
    <mergeCell ref="D12:E12"/>
    <mergeCell ref="B2:H3"/>
    <mergeCell ref="F4:H4"/>
    <mergeCell ref="O1:P1"/>
    <mergeCell ref="J4:K5"/>
    <mergeCell ref="N4:N5"/>
    <mergeCell ref="B18:C18"/>
    <mergeCell ref="B4:C4"/>
    <mergeCell ref="B5:C5"/>
    <mergeCell ref="B6:C6"/>
    <mergeCell ref="B7:C7"/>
    <mergeCell ref="B8:C8"/>
    <mergeCell ref="J6:K6"/>
    <mergeCell ref="A1:N1"/>
    <mergeCell ref="J2:N3"/>
    <mergeCell ref="B9:C9"/>
    <mergeCell ref="B10:C10"/>
    <mergeCell ref="B11:C11"/>
    <mergeCell ref="B16:C16"/>
    <mergeCell ref="B17:C17"/>
    <mergeCell ref="J7:K7"/>
    <mergeCell ref="J8:K8"/>
    <mergeCell ref="J9:K9"/>
    <mergeCell ref="J10:K10"/>
    <mergeCell ref="J11:K11"/>
    <mergeCell ref="D18:E18"/>
    <mergeCell ref="J18:K18"/>
    <mergeCell ref="J22:N22"/>
    <mergeCell ref="D13:E13"/>
    <mergeCell ref="D14:E14"/>
    <mergeCell ref="F14:H14"/>
    <mergeCell ref="G25:H25"/>
    <mergeCell ref="G26:H26"/>
    <mergeCell ref="D15:E15"/>
    <mergeCell ref="B37:H37"/>
    <mergeCell ref="B32:C32"/>
    <mergeCell ref="B22:C22"/>
    <mergeCell ref="B23:C23"/>
    <mergeCell ref="K41:L41"/>
    <mergeCell ref="M41:N41"/>
    <mergeCell ref="K42:L42"/>
    <mergeCell ref="M42:N42"/>
    <mergeCell ref="B33:C33"/>
    <mergeCell ref="G22:H22"/>
    <mergeCell ref="G23:H23"/>
    <mergeCell ref="G24:H24"/>
    <mergeCell ref="G31:H31"/>
    <mergeCell ref="G32:H32"/>
    <mergeCell ref="B31:C31"/>
    <mergeCell ref="D41:H42"/>
    <mergeCell ref="B41:C42"/>
    <mergeCell ref="K43:L43"/>
    <mergeCell ref="M43:N43"/>
    <mergeCell ref="K38:L38"/>
    <mergeCell ref="M38:N38"/>
    <mergeCell ref="K39:L39"/>
    <mergeCell ref="M39:N39"/>
    <mergeCell ref="K40:L40"/>
    <mergeCell ref="M40:N40"/>
    <mergeCell ref="K47:L47"/>
    <mergeCell ref="M47:N47"/>
    <mergeCell ref="K48:L48"/>
    <mergeCell ref="M48:N48"/>
    <mergeCell ref="K49:L49"/>
    <mergeCell ref="M49:N49"/>
    <mergeCell ref="K44:L44"/>
    <mergeCell ref="M44:N44"/>
    <mergeCell ref="K45:L45"/>
    <mergeCell ref="M45:N45"/>
    <mergeCell ref="K46:L46"/>
    <mergeCell ref="M46:N46"/>
    <mergeCell ref="M54:N54"/>
    <mergeCell ref="K55:L55"/>
    <mergeCell ref="M55:N55"/>
    <mergeCell ref="K50:L50"/>
    <mergeCell ref="M50:N50"/>
    <mergeCell ref="K51:L51"/>
    <mergeCell ref="M51:N51"/>
    <mergeCell ref="K52:L52"/>
    <mergeCell ref="M52:N52"/>
    <mergeCell ref="K53:L53"/>
    <mergeCell ref="M53:N53"/>
    <mergeCell ref="K54:L54"/>
    <mergeCell ref="K59:L59"/>
    <mergeCell ref="M59:N59"/>
    <mergeCell ref="K60:L60"/>
    <mergeCell ref="M60:N60"/>
    <mergeCell ref="K56:L56"/>
    <mergeCell ref="M56:N56"/>
    <mergeCell ref="K57:L57"/>
    <mergeCell ref="M57:N57"/>
    <mergeCell ref="K58:L58"/>
    <mergeCell ref="M58:N58"/>
  </mergeCells>
  <hyperlinks>
    <hyperlink ref="O1:P1" location="Menú!A1" display="VOLVER AL MENÚ" xr:uid="{00000000-0004-0000-0500-000000000000}"/>
  </hyperlinks>
  <pageMargins left="0.7" right="0.7" top="0.75" bottom="0.75" header="0.3" footer="0.3"/>
  <pageSetup paperSize="9" orientation="portrait" horizontalDpi="90" verticalDpi="90" r:id="rId1"/>
  <ignoredErrors>
    <ignoredError sqref="F23:F2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Z370"/>
  <sheetViews>
    <sheetView showGridLines="0" zoomScale="90" zoomScaleNormal="90" workbookViewId="0">
      <selection sqref="A1:U1"/>
    </sheetView>
  </sheetViews>
  <sheetFormatPr baseColWidth="10" defaultColWidth="10.26953125" defaultRowHeight="11.5" outlineLevelCol="1" x14ac:dyDescent="0.25"/>
  <cols>
    <col min="1" max="1" width="1.81640625" style="3" customWidth="1"/>
    <col min="2" max="2" width="10.26953125" style="2"/>
    <col min="3" max="3" width="14.54296875" style="2" customWidth="1"/>
    <col min="4" max="4" width="10.26953125" style="2" customWidth="1"/>
    <col min="5" max="5" width="3" style="2" customWidth="1"/>
    <col min="6" max="6" width="22.7265625" style="2" customWidth="1"/>
    <col min="7" max="7" width="17.7265625" style="2" customWidth="1"/>
    <col min="8" max="8" width="2.7265625" style="2" customWidth="1"/>
    <col min="9" max="9" width="36" style="2" customWidth="1"/>
    <col min="10" max="10" width="17" style="328" customWidth="1"/>
    <col min="11" max="11" width="3.1796875" style="2" customWidth="1"/>
    <col min="12" max="12" width="14.26953125" style="1" customWidth="1"/>
    <col min="13" max="13" width="10.26953125" style="1" customWidth="1" outlineLevel="1"/>
    <col min="14" max="15" width="5.81640625" style="1" customWidth="1" outlineLevel="1"/>
    <col min="16" max="21" width="16" style="327" customWidth="1" outlineLevel="1"/>
    <col min="22" max="23" width="10.26953125" style="1"/>
    <col min="24" max="39" width="1.81640625" style="1" customWidth="1"/>
    <col min="40" max="40" width="10.26953125" style="95"/>
    <col min="41" max="16384" width="10.26953125" style="1"/>
  </cols>
  <sheetData>
    <row r="1" spans="1:52" s="50" customFormat="1" ht="38.15" customHeight="1" x14ac:dyDescent="0.35">
      <c r="A1" s="422" t="s">
        <v>311</v>
      </c>
      <c r="B1" s="422"/>
      <c r="C1" s="422"/>
      <c r="D1" s="422"/>
      <c r="E1" s="422"/>
      <c r="F1" s="422"/>
      <c r="G1" s="422"/>
      <c r="H1" s="422"/>
      <c r="I1" s="422"/>
      <c r="J1" s="422"/>
      <c r="K1" s="422"/>
      <c r="L1" s="422"/>
      <c r="M1" s="422"/>
      <c r="N1" s="422"/>
      <c r="O1" s="422"/>
      <c r="P1" s="422"/>
      <c r="Q1" s="422"/>
      <c r="R1" s="422"/>
      <c r="S1" s="422"/>
      <c r="T1" s="422"/>
      <c r="U1" s="422"/>
      <c r="V1" s="494" t="s">
        <v>12</v>
      </c>
      <c r="W1" s="494"/>
      <c r="X1" s="49"/>
      <c r="Y1" s="49"/>
      <c r="Z1" s="49"/>
      <c r="AA1" s="49"/>
      <c r="AB1" s="49"/>
      <c r="AC1" s="49"/>
      <c r="AD1" s="49"/>
      <c r="AE1" s="49"/>
      <c r="AF1" s="49"/>
      <c r="AG1" s="49"/>
      <c r="AH1" s="49"/>
      <c r="AI1" s="49"/>
      <c r="AJ1" s="49"/>
      <c r="AK1" s="49"/>
      <c r="AL1" s="49"/>
      <c r="AM1" s="49"/>
      <c r="AN1" s="127"/>
      <c r="AO1" s="49"/>
      <c r="AP1" s="49"/>
      <c r="AQ1" s="49"/>
      <c r="AR1" s="49"/>
      <c r="AS1" s="49"/>
      <c r="AT1" s="49"/>
      <c r="AU1" s="49"/>
      <c r="AV1" s="49"/>
      <c r="AW1" s="49"/>
      <c r="AX1" s="49"/>
      <c r="AY1" s="49"/>
      <c r="AZ1" s="49"/>
    </row>
    <row r="2" spans="1:52" s="3" customFormat="1" ht="13.5" customHeight="1" x14ac:dyDescent="0.35">
      <c r="B2" s="107" t="s">
        <v>312</v>
      </c>
      <c r="C2" s="106" t="s">
        <v>313</v>
      </c>
      <c r="D2" s="6"/>
      <c r="E2" s="6"/>
      <c r="F2" s="6"/>
      <c r="G2" s="6"/>
      <c r="H2" s="6"/>
      <c r="I2" s="6"/>
      <c r="J2" s="385"/>
      <c r="K2" s="6"/>
      <c r="L2" s="6"/>
      <c r="P2" s="388"/>
      <c r="Q2" s="388"/>
      <c r="R2" s="388"/>
      <c r="S2" s="388"/>
      <c r="T2" s="388"/>
      <c r="U2" s="388"/>
      <c r="AN2" s="94"/>
    </row>
    <row r="3" spans="1:52" s="3" customFormat="1" ht="13.5" customHeight="1" x14ac:dyDescent="0.2">
      <c r="A3" s="7"/>
      <c r="C3" s="106" t="s">
        <v>314</v>
      </c>
      <c r="D3" s="8"/>
      <c r="E3" s="8"/>
      <c r="F3" s="8"/>
      <c r="G3" s="8"/>
      <c r="H3" s="8"/>
      <c r="I3" s="8"/>
      <c r="J3" s="386"/>
      <c r="K3" s="8"/>
      <c r="L3" s="8"/>
      <c r="P3" s="388"/>
      <c r="Q3" s="388"/>
      <c r="R3" s="388"/>
      <c r="S3" s="388"/>
      <c r="T3" s="388"/>
      <c r="U3" s="402"/>
      <c r="V3" s="2"/>
      <c r="AN3" s="94"/>
    </row>
    <row r="4" spans="1:52" s="3" customFormat="1" ht="13.5" customHeight="1" x14ac:dyDescent="0.35">
      <c r="C4" s="106" t="s">
        <v>315</v>
      </c>
      <c r="D4" s="9"/>
      <c r="E4" s="9"/>
      <c r="F4" s="9"/>
      <c r="G4" s="9"/>
      <c r="H4" s="9"/>
      <c r="I4" s="9"/>
      <c r="J4" s="387"/>
      <c r="K4" s="9"/>
      <c r="L4" s="9"/>
      <c r="P4" s="388"/>
      <c r="Q4" s="388"/>
      <c r="R4" s="388"/>
      <c r="S4" s="388"/>
      <c r="T4" s="388"/>
      <c r="U4" s="402"/>
      <c r="AN4" s="94"/>
    </row>
    <row r="5" spans="1:52" s="3" customFormat="1" ht="13.5" customHeight="1" x14ac:dyDescent="0.35">
      <c r="B5" s="9"/>
      <c r="C5" s="6"/>
      <c r="D5" s="9"/>
      <c r="E5" s="9"/>
      <c r="F5" s="9"/>
      <c r="G5" s="9"/>
      <c r="H5" s="9"/>
      <c r="I5" s="9"/>
      <c r="J5" s="387"/>
      <c r="K5" s="9"/>
      <c r="L5" s="9"/>
      <c r="P5" s="388"/>
      <c r="Q5" s="388"/>
      <c r="R5" s="388"/>
      <c r="S5" s="388"/>
      <c r="T5" s="388"/>
      <c r="U5" s="402"/>
      <c r="AN5" s="94"/>
    </row>
    <row r="6" spans="1:52" s="3" customFormat="1" ht="13.5" customHeight="1" x14ac:dyDescent="0.35">
      <c r="J6" s="388"/>
      <c r="P6" s="388"/>
      <c r="Q6" s="388"/>
      <c r="R6" s="403"/>
      <c r="S6" s="388"/>
      <c r="T6" s="388"/>
      <c r="U6" s="402"/>
      <c r="AN6" s="94"/>
    </row>
    <row r="7" spans="1:52" s="10" customFormat="1" ht="42" customHeight="1" x14ac:dyDescent="0.35">
      <c r="A7" s="3"/>
      <c r="B7" s="572" t="s">
        <v>316</v>
      </c>
      <c r="C7" s="573"/>
      <c r="D7" s="573"/>
      <c r="E7" s="574"/>
      <c r="F7" s="581" t="s">
        <v>188</v>
      </c>
      <c r="G7" s="3"/>
      <c r="H7" s="3"/>
      <c r="I7" s="579" t="s">
        <v>317</v>
      </c>
      <c r="J7" s="580"/>
      <c r="L7" s="575" t="s">
        <v>318</v>
      </c>
      <c r="M7" s="99" t="s">
        <v>319</v>
      </c>
      <c r="N7" s="99" t="s">
        <v>320</v>
      </c>
      <c r="O7" s="99" t="s">
        <v>379</v>
      </c>
      <c r="P7" s="404" t="str">
        <f>CONCATENATE("Saldo final en ",F11)</f>
        <v>Saldo final en Colones</v>
      </c>
      <c r="Q7" s="404" t="str">
        <f>CONCATENATE("Cuota mensual en  ",F11)</f>
        <v>Cuota mensual en  Colones</v>
      </c>
      <c r="R7" s="404" t="s">
        <v>321</v>
      </c>
      <c r="S7" s="404" t="s">
        <v>322</v>
      </c>
      <c r="T7" s="404" t="s">
        <v>323</v>
      </c>
      <c r="U7" s="404" t="str">
        <f>CONCATENATE("Saldo final en ",F11)</f>
        <v>Saldo final en Colones</v>
      </c>
      <c r="V7" s="3"/>
      <c r="AN7" s="128" t="s">
        <v>324</v>
      </c>
    </row>
    <row r="8" spans="1:52" s="12" customFormat="1" ht="15" customHeight="1" x14ac:dyDescent="0.2">
      <c r="A8" s="3"/>
      <c r="B8" s="572"/>
      <c r="C8" s="573"/>
      <c r="D8" s="573"/>
      <c r="E8" s="574"/>
      <c r="F8" s="581"/>
      <c r="G8" s="3"/>
      <c r="H8" s="100"/>
      <c r="I8" s="101" t="s">
        <v>326</v>
      </c>
      <c r="J8" s="389">
        <f>F15*F14</f>
        <v>238113.33893640427</v>
      </c>
      <c r="L8" s="575"/>
      <c r="M8" s="124" t="str">
        <f>F7</f>
        <v>Febrero</v>
      </c>
      <c r="N8" s="125">
        <f>F9</f>
        <v>2025</v>
      </c>
      <c r="O8" s="275">
        <v>1</v>
      </c>
      <c r="P8" s="405">
        <f>F12</f>
        <v>145000</v>
      </c>
      <c r="Q8" s="405">
        <f t="shared" ref="Q8:Q71" si="0">$F$15</f>
        <v>3307.1297074500594</v>
      </c>
      <c r="R8" s="405">
        <f>P8*$F$13/12</f>
        <v>2175</v>
      </c>
      <c r="S8" s="406">
        <v>10000</v>
      </c>
      <c r="T8" s="405">
        <f>Q8-R8</f>
        <v>1132.1297074500594</v>
      </c>
      <c r="U8" s="405">
        <f t="shared" ref="U8" si="1">P8-T8-S8</f>
        <v>133867.87029254995</v>
      </c>
      <c r="W8" s="108"/>
      <c r="AN8" s="129">
        <f t="shared" ref="AN8:AN71" si="2">IF(R8&gt;0,R8,0)</f>
        <v>2175</v>
      </c>
    </row>
    <row r="9" spans="1:52" s="12" customFormat="1" ht="15" customHeight="1" x14ac:dyDescent="0.2">
      <c r="A9" s="3"/>
      <c r="B9" s="572" t="s">
        <v>327</v>
      </c>
      <c r="C9" s="573"/>
      <c r="D9" s="573"/>
      <c r="E9" s="574"/>
      <c r="F9" s="581">
        <v>2025</v>
      </c>
      <c r="G9" s="3"/>
      <c r="H9" s="100"/>
      <c r="I9" s="101" t="s">
        <v>328</v>
      </c>
      <c r="J9" s="389">
        <f>J8-F12</f>
        <v>93113.338936404267</v>
      </c>
      <c r="L9" s="575"/>
      <c r="M9" s="124" t="str">
        <f>VLOOKUP(M8,índices!$G:$H,2,0)</f>
        <v>Marzo</v>
      </c>
      <c r="N9" s="125">
        <f t="shared" ref="N9:N72" si="3">IF(M8="Diciembre",N8+1,N8)</f>
        <v>2025</v>
      </c>
      <c r="O9" s="275">
        <f>O8+1</f>
        <v>2</v>
      </c>
      <c r="P9" s="405">
        <f t="shared" ref="P9:P72" si="4">U8</f>
        <v>133867.87029254995</v>
      </c>
      <c r="Q9" s="405">
        <f t="shared" si="0"/>
        <v>3307.1297074500594</v>
      </c>
      <c r="R9" s="405">
        <f t="shared" ref="R9:R72" si="5">P9*$F$13/12</f>
        <v>2008.0180543882491</v>
      </c>
      <c r="S9" s="406">
        <v>0</v>
      </c>
      <c r="T9" s="405">
        <f t="shared" ref="T9:T71" si="6">Q9-R9</f>
        <v>1299.1116530618103</v>
      </c>
      <c r="U9" s="405">
        <f t="shared" ref="U9:U40" si="7">P9-T9-S9</f>
        <v>132568.75863948814</v>
      </c>
      <c r="AN9" s="129">
        <f t="shared" si="2"/>
        <v>2008.0180543882491</v>
      </c>
    </row>
    <row r="10" spans="1:52" s="12" customFormat="1" ht="15" customHeight="1" x14ac:dyDescent="0.2">
      <c r="A10" s="3"/>
      <c r="B10" s="572"/>
      <c r="C10" s="573"/>
      <c r="D10" s="573"/>
      <c r="E10" s="574"/>
      <c r="F10" s="581"/>
      <c r="G10" s="3"/>
      <c r="H10" s="100"/>
      <c r="I10" s="101" t="s">
        <v>330</v>
      </c>
      <c r="J10" s="389">
        <f>SUM(AN8:AN368)</f>
        <v>75865.005648288512</v>
      </c>
      <c r="L10" s="575"/>
      <c r="M10" s="124" t="str">
        <f>VLOOKUP(M9,índices!$G:$H,2,0)</f>
        <v>Abril</v>
      </c>
      <c r="N10" s="125">
        <f t="shared" si="3"/>
        <v>2025</v>
      </c>
      <c r="O10" s="275">
        <f t="shared" ref="O10:O73" si="8">O9+1</f>
        <v>3</v>
      </c>
      <c r="P10" s="405">
        <f t="shared" si="4"/>
        <v>132568.75863948814</v>
      </c>
      <c r="Q10" s="405">
        <f t="shared" si="0"/>
        <v>3307.1297074500594</v>
      </c>
      <c r="R10" s="405">
        <f t="shared" si="5"/>
        <v>1988.5313795923221</v>
      </c>
      <c r="S10" s="406">
        <v>0</v>
      </c>
      <c r="T10" s="405">
        <f t="shared" si="6"/>
        <v>1318.5983278577373</v>
      </c>
      <c r="U10" s="405">
        <f t="shared" si="7"/>
        <v>131250.1603116304</v>
      </c>
      <c r="AN10" s="129">
        <f t="shared" si="2"/>
        <v>1988.5313795923221</v>
      </c>
    </row>
    <row r="11" spans="1:52" s="12" customFormat="1" ht="15" customHeight="1" x14ac:dyDescent="0.2">
      <c r="A11" s="3"/>
      <c r="B11" s="572" t="s">
        <v>331</v>
      </c>
      <c r="C11" s="573"/>
      <c r="D11" s="573"/>
      <c r="E11" s="574"/>
      <c r="F11" s="104" t="s">
        <v>152</v>
      </c>
      <c r="G11" s="3"/>
      <c r="H11" s="100"/>
      <c r="I11" s="98" t="s">
        <v>332</v>
      </c>
      <c r="J11" s="390">
        <f>IFERROR(J9-J10,"")</f>
        <v>17248.333288115755</v>
      </c>
      <c r="L11" s="575"/>
      <c r="M11" s="124" t="str">
        <f>VLOOKUP(M10,índices!$G:$H,2,0)</f>
        <v>Mayo</v>
      </c>
      <c r="N11" s="125">
        <f t="shared" si="3"/>
        <v>2025</v>
      </c>
      <c r="O11" s="275">
        <f t="shared" si="8"/>
        <v>4</v>
      </c>
      <c r="P11" s="405">
        <f t="shared" si="4"/>
        <v>131250.1603116304</v>
      </c>
      <c r="Q11" s="405">
        <f t="shared" si="0"/>
        <v>3307.1297074500594</v>
      </c>
      <c r="R11" s="405">
        <f t="shared" si="5"/>
        <v>1968.7524046744559</v>
      </c>
      <c r="S11" s="406">
        <v>0</v>
      </c>
      <c r="T11" s="405">
        <f t="shared" si="6"/>
        <v>1338.3773027756035</v>
      </c>
      <c r="U11" s="405">
        <f t="shared" si="7"/>
        <v>129911.78300885479</v>
      </c>
      <c r="AN11" s="129">
        <f t="shared" si="2"/>
        <v>1968.7524046744559</v>
      </c>
    </row>
    <row r="12" spans="1:52" s="12" customFormat="1" ht="15" customHeight="1" x14ac:dyDescent="0.2">
      <c r="A12" s="3"/>
      <c r="B12" s="576" t="s">
        <v>325</v>
      </c>
      <c r="C12" s="577"/>
      <c r="D12" s="577"/>
      <c r="E12" s="578"/>
      <c r="F12" s="102">
        <v>145000</v>
      </c>
      <c r="G12" s="3"/>
      <c r="H12" s="3"/>
      <c r="I12" s="3"/>
      <c r="J12" s="388"/>
      <c r="M12" s="124" t="str">
        <f>VLOOKUP(M11,índices!$G:$H,2,0)</f>
        <v>Junio</v>
      </c>
      <c r="N12" s="125">
        <f t="shared" si="3"/>
        <v>2025</v>
      </c>
      <c r="O12" s="275">
        <f t="shared" si="8"/>
        <v>5</v>
      </c>
      <c r="P12" s="405">
        <f t="shared" si="4"/>
        <v>129911.78300885479</v>
      </c>
      <c r="Q12" s="405">
        <f t="shared" si="0"/>
        <v>3307.1297074500594</v>
      </c>
      <c r="R12" s="405">
        <f t="shared" si="5"/>
        <v>1948.6767451328217</v>
      </c>
      <c r="S12" s="406">
        <v>0</v>
      </c>
      <c r="T12" s="405">
        <f t="shared" si="6"/>
        <v>1358.4529623172377</v>
      </c>
      <c r="U12" s="405">
        <f t="shared" si="7"/>
        <v>128553.33004653755</v>
      </c>
      <c r="AN12" s="129">
        <f t="shared" si="2"/>
        <v>1948.6767451328217</v>
      </c>
    </row>
    <row r="13" spans="1:52" s="12" customFormat="1" ht="15" customHeight="1" x14ac:dyDescent="0.2">
      <c r="A13" s="2"/>
      <c r="B13" s="576" t="s">
        <v>360</v>
      </c>
      <c r="C13" s="577"/>
      <c r="D13" s="577"/>
      <c r="E13" s="578"/>
      <c r="F13" s="109">
        <v>0.18</v>
      </c>
      <c r="G13" s="3"/>
      <c r="H13" s="2"/>
      <c r="I13" s="2"/>
      <c r="J13" s="328"/>
      <c r="K13" s="2"/>
      <c r="M13" s="124" t="str">
        <f>VLOOKUP(M12,índices!$G:$H,2,0)</f>
        <v>Julio</v>
      </c>
      <c r="N13" s="125">
        <f t="shared" si="3"/>
        <v>2025</v>
      </c>
      <c r="O13" s="275">
        <f t="shared" si="8"/>
        <v>6</v>
      </c>
      <c r="P13" s="405">
        <f t="shared" si="4"/>
        <v>128553.33004653755</v>
      </c>
      <c r="Q13" s="405">
        <f t="shared" si="0"/>
        <v>3307.1297074500594</v>
      </c>
      <c r="R13" s="405">
        <f t="shared" si="5"/>
        <v>1928.2999506980632</v>
      </c>
      <c r="S13" s="406">
        <v>0</v>
      </c>
      <c r="T13" s="405">
        <f t="shared" si="6"/>
        <v>1378.8297567519962</v>
      </c>
      <c r="U13" s="405">
        <f t="shared" si="7"/>
        <v>127174.50028978556</v>
      </c>
      <c r="AN13" s="129">
        <f t="shared" si="2"/>
        <v>1928.2999506980632</v>
      </c>
    </row>
    <row r="14" spans="1:52" s="11" customFormat="1" ht="15" customHeight="1" x14ac:dyDescent="0.2">
      <c r="A14" s="2"/>
      <c r="B14" s="576" t="s">
        <v>329</v>
      </c>
      <c r="C14" s="577"/>
      <c r="D14" s="577"/>
      <c r="E14" s="578"/>
      <c r="F14" s="102">
        <v>72</v>
      </c>
      <c r="G14" s="2"/>
      <c r="H14" s="2"/>
      <c r="I14" s="2"/>
      <c r="J14" s="328"/>
      <c r="K14" s="2"/>
      <c r="M14" s="124" t="str">
        <f>VLOOKUP(M13,índices!$G:$H,2,0)</f>
        <v>Agosto</v>
      </c>
      <c r="N14" s="125">
        <f t="shared" si="3"/>
        <v>2025</v>
      </c>
      <c r="O14" s="275">
        <f t="shared" si="8"/>
        <v>7</v>
      </c>
      <c r="P14" s="405">
        <f t="shared" si="4"/>
        <v>127174.50028978556</v>
      </c>
      <c r="Q14" s="405">
        <f t="shared" si="0"/>
        <v>3307.1297074500594</v>
      </c>
      <c r="R14" s="405">
        <f t="shared" si="5"/>
        <v>1907.6175043467831</v>
      </c>
      <c r="S14" s="406">
        <v>0</v>
      </c>
      <c r="T14" s="405">
        <f t="shared" si="6"/>
        <v>1399.5122031032763</v>
      </c>
      <c r="U14" s="405">
        <f t="shared" si="7"/>
        <v>125774.98808668228</v>
      </c>
      <c r="AN14" s="129">
        <f t="shared" si="2"/>
        <v>1907.6175043467831</v>
      </c>
    </row>
    <row r="15" spans="1:52" s="2" customFormat="1" ht="15" customHeight="1" x14ac:dyDescent="0.2">
      <c r="B15" s="569" t="s">
        <v>295</v>
      </c>
      <c r="C15" s="570"/>
      <c r="D15" s="570"/>
      <c r="E15" s="571"/>
      <c r="F15" s="103">
        <f>IFERROR(PMT(F13/12,F14,-F12,,0),0)</f>
        <v>3307.1297074500594</v>
      </c>
      <c r="J15" s="328"/>
      <c r="M15" s="124" t="str">
        <f>VLOOKUP(M14,índices!$G:$H,2,0)</f>
        <v>Septiembre</v>
      </c>
      <c r="N15" s="125">
        <f t="shared" si="3"/>
        <v>2025</v>
      </c>
      <c r="O15" s="275">
        <f t="shared" si="8"/>
        <v>8</v>
      </c>
      <c r="P15" s="405">
        <f t="shared" si="4"/>
        <v>125774.98808668228</v>
      </c>
      <c r="Q15" s="405">
        <f t="shared" si="0"/>
        <v>3307.1297074500594</v>
      </c>
      <c r="R15" s="405">
        <f t="shared" si="5"/>
        <v>1886.6248213002343</v>
      </c>
      <c r="S15" s="406">
        <v>0</v>
      </c>
      <c r="T15" s="405">
        <f t="shared" si="6"/>
        <v>1420.5048861498251</v>
      </c>
      <c r="U15" s="405">
        <f t="shared" si="7"/>
        <v>124354.48320053246</v>
      </c>
      <c r="AN15" s="129">
        <f t="shared" si="2"/>
        <v>1886.6248213002343</v>
      </c>
    </row>
    <row r="16" spans="1:52" s="2" customFormat="1" ht="15" customHeight="1" x14ac:dyDescent="0.2">
      <c r="J16" s="328"/>
      <c r="M16" s="124" t="str">
        <f>VLOOKUP(M15,índices!$G:$H,2,0)</f>
        <v>Octubre</v>
      </c>
      <c r="N16" s="125">
        <f t="shared" si="3"/>
        <v>2025</v>
      </c>
      <c r="O16" s="275">
        <f t="shared" si="8"/>
        <v>9</v>
      </c>
      <c r="P16" s="405">
        <f t="shared" si="4"/>
        <v>124354.48320053246</v>
      </c>
      <c r="Q16" s="405">
        <f t="shared" si="0"/>
        <v>3307.1297074500594</v>
      </c>
      <c r="R16" s="405">
        <f t="shared" si="5"/>
        <v>1865.3172480079868</v>
      </c>
      <c r="S16" s="406">
        <v>0</v>
      </c>
      <c r="T16" s="405">
        <f t="shared" si="6"/>
        <v>1441.8124594420726</v>
      </c>
      <c r="U16" s="405">
        <f t="shared" si="7"/>
        <v>122912.67074109039</v>
      </c>
      <c r="AN16" s="129">
        <f t="shared" si="2"/>
        <v>1865.3172480079868</v>
      </c>
    </row>
    <row r="17" spans="1:40" s="2" customFormat="1" ht="15" customHeight="1" x14ac:dyDescent="0.2">
      <c r="J17" s="328"/>
      <c r="M17" s="124" t="str">
        <f>VLOOKUP(M16,índices!$G:$H,2,0)</f>
        <v>Noviembre</v>
      </c>
      <c r="N17" s="125">
        <f t="shared" si="3"/>
        <v>2025</v>
      </c>
      <c r="O17" s="275">
        <f t="shared" si="8"/>
        <v>10</v>
      </c>
      <c r="P17" s="405">
        <f t="shared" si="4"/>
        <v>122912.67074109039</v>
      </c>
      <c r="Q17" s="405">
        <f t="shared" si="0"/>
        <v>3307.1297074500594</v>
      </c>
      <c r="R17" s="405">
        <f t="shared" si="5"/>
        <v>1843.6900611163558</v>
      </c>
      <c r="S17" s="406">
        <v>0</v>
      </c>
      <c r="T17" s="405">
        <f t="shared" si="6"/>
        <v>1463.4396463337036</v>
      </c>
      <c r="U17" s="405">
        <f t="shared" si="7"/>
        <v>121449.23109475669</v>
      </c>
      <c r="AN17" s="129">
        <f t="shared" si="2"/>
        <v>1843.6900611163558</v>
      </c>
    </row>
    <row r="18" spans="1:40" s="2" customFormat="1" ht="15" customHeight="1" x14ac:dyDescent="0.2">
      <c r="J18" s="328"/>
      <c r="M18" s="124" t="str">
        <f>VLOOKUP(M17,índices!$G:$H,2,0)</f>
        <v>Diciembre</v>
      </c>
      <c r="N18" s="125">
        <f t="shared" si="3"/>
        <v>2025</v>
      </c>
      <c r="O18" s="275">
        <f t="shared" si="8"/>
        <v>11</v>
      </c>
      <c r="P18" s="405">
        <f t="shared" si="4"/>
        <v>121449.23109475669</v>
      </c>
      <c r="Q18" s="407">
        <f t="shared" si="0"/>
        <v>3307.1297074500594</v>
      </c>
      <c r="R18" s="405">
        <f t="shared" si="5"/>
        <v>1821.7384664213503</v>
      </c>
      <c r="S18" s="406">
        <v>0</v>
      </c>
      <c r="T18" s="405">
        <f t="shared" si="6"/>
        <v>1485.3912410287091</v>
      </c>
      <c r="U18" s="405">
        <f t="shared" si="7"/>
        <v>119963.83985372797</v>
      </c>
      <c r="AN18" s="129">
        <f t="shared" si="2"/>
        <v>1821.7384664213503</v>
      </c>
    </row>
    <row r="19" spans="1:40" s="2" customFormat="1" ht="15" customHeight="1" x14ac:dyDescent="0.2">
      <c r="J19" s="328"/>
      <c r="M19" s="124" t="str">
        <f>VLOOKUP(M18,índices!$G:$H,2,0)</f>
        <v>Enero</v>
      </c>
      <c r="N19" s="125">
        <f t="shared" si="3"/>
        <v>2026</v>
      </c>
      <c r="O19" s="275">
        <f t="shared" si="8"/>
        <v>12</v>
      </c>
      <c r="P19" s="405">
        <f t="shared" si="4"/>
        <v>119963.83985372797</v>
      </c>
      <c r="Q19" s="405">
        <f t="shared" si="0"/>
        <v>3307.1297074500594</v>
      </c>
      <c r="R19" s="405">
        <f t="shared" si="5"/>
        <v>1799.4575978059195</v>
      </c>
      <c r="S19" s="406">
        <v>0</v>
      </c>
      <c r="T19" s="405">
        <f t="shared" si="6"/>
        <v>1507.6721096441399</v>
      </c>
      <c r="U19" s="405">
        <f t="shared" si="7"/>
        <v>118456.16774408382</v>
      </c>
      <c r="AN19" s="129">
        <f t="shared" si="2"/>
        <v>1799.4575978059195</v>
      </c>
    </row>
    <row r="20" spans="1:40" s="2" customFormat="1" ht="15" customHeight="1" x14ac:dyDescent="0.2">
      <c r="J20" s="328"/>
      <c r="M20" s="124" t="str">
        <f>VLOOKUP(M19,índices!$G:$H,2,0)</f>
        <v>Febrero</v>
      </c>
      <c r="N20" s="125">
        <f t="shared" si="3"/>
        <v>2026</v>
      </c>
      <c r="O20" s="275">
        <f t="shared" si="8"/>
        <v>13</v>
      </c>
      <c r="P20" s="405">
        <f t="shared" si="4"/>
        <v>118456.16774408382</v>
      </c>
      <c r="Q20" s="405">
        <f t="shared" si="0"/>
        <v>3307.1297074500594</v>
      </c>
      <c r="R20" s="405">
        <f t="shared" si="5"/>
        <v>1776.8425161612574</v>
      </c>
      <c r="S20" s="406">
        <v>0</v>
      </c>
      <c r="T20" s="405">
        <f t="shared" si="6"/>
        <v>1530.287191288802</v>
      </c>
      <c r="U20" s="405">
        <f t="shared" si="7"/>
        <v>116925.88055279502</v>
      </c>
      <c r="AN20" s="129">
        <f t="shared" si="2"/>
        <v>1776.8425161612574</v>
      </c>
    </row>
    <row r="21" spans="1:40" s="2" customFormat="1" ht="15" customHeight="1" x14ac:dyDescent="0.2">
      <c r="J21" s="328"/>
      <c r="M21" s="124" t="str">
        <f>VLOOKUP(M20,índices!$G:$H,2,0)</f>
        <v>Marzo</v>
      </c>
      <c r="N21" s="125">
        <f t="shared" si="3"/>
        <v>2026</v>
      </c>
      <c r="O21" s="275">
        <f t="shared" si="8"/>
        <v>14</v>
      </c>
      <c r="P21" s="405">
        <f t="shared" si="4"/>
        <v>116925.88055279502</v>
      </c>
      <c r="Q21" s="405">
        <f t="shared" si="0"/>
        <v>3307.1297074500594</v>
      </c>
      <c r="R21" s="405">
        <f t="shared" si="5"/>
        <v>1753.8882082919251</v>
      </c>
      <c r="S21" s="406">
        <v>0</v>
      </c>
      <c r="T21" s="405">
        <f t="shared" si="6"/>
        <v>1553.2414991581343</v>
      </c>
      <c r="U21" s="405">
        <f t="shared" si="7"/>
        <v>115372.63905363689</v>
      </c>
      <c r="AN21" s="129">
        <f t="shared" si="2"/>
        <v>1753.8882082919251</v>
      </c>
    </row>
    <row r="22" spans="1:40" s="2" customFormat="1" ht="15" customHeight="1" x14ac:dyDescent="0.2">
      <c r="J22" s="328"/>
      <c r="M22" s="124" t="str">
        <f>VLOOKUP(M21,índices!$G:$H,2,0)</f>
        <v>Abril</v>
      </c>
      <c r="N22" s="125">
        <f t="shared" si="3"/>
        <v>2026</v>
      </c>
      <c r="O22" s="275">
        <f t="shared" si="8"/>
        <v>15</v>
      </c>
      <c r="P22" s="405">
        <f t="shared" si="4"/>
        <v>115372.63905363689</v>
      </c>
      <c r="Q22" s="405">
        <f t="shared" si="0"/>
        <v>3307.1297074500594</v>
      </c>
      <c r="R22" s="405">
        <f t="shared" si="5"/>
        <v>1730.5895858045533</v>
      </c>
      <c r="S22" s="406">
        <v>0</v>
      </c>
      <c r="T22" s="405">
        <f t="shared" si="6"/>
        <v>1576.5401216455061</v>
      </c>
      <c r="U22" s="405">
        <f t="shared" si="7"/>
        <v>113796.09893199138</v>
      </c>
      <c r="AN22" s="129">
        <f t="shared" si="2"/>
        <v>1730.5895858045533</v>
      </c>
    </row>
    <row r="23" spans="1:40" s="2" customFormat="1" ht="15" customHeight="1" x14ac:dyDescent="0.2">
      <c r="A23" s="3"/>
      <c r="J23" s="328"/>
      <c r="M23" s="124" t="str">
        <f>VLOOKUP(M22,índices!$G:$H,2,0)</f>
        <v>Mayo</v>
      </c>
      <c r="N23" s="125">
        <f t="shared" si="3"/>
        <v>2026</v>
      </c>
      <c r="O23" s="275">
        <f t="shared" si="8"/>
        <v>16</v>
      </c>
      <c r="P23" s="405">
        <f t="shared" si="4"/>
        <v>113796.09893199138</v>
      </c>
      <c r="Q23" s="405">
        <f t="shared" si="0"/>
        <v>3307.1297074500594</v>
      </c>
      <c r="R23" s="405">
        <f t="shared" si="5"/>
        <v>1706.9414839798708</v>
      </c>
      <c r="S23" s="406">
        <v>0</v>
      </c>
      <c r="T23" s="405">
        <f t="shared" si="6"/>
        <v>1600.1882234701886</v>
      </c>
      <c r="U23" s="405">
        <f t="shared" si="7"/>
        <v>112195.91070852119</v>
      </c>
      <c r="AN23" s="129">
        <f t="shared" si="2"/>
        <v>1706.9414839798708</v>
      </c>
    </row>
    <row r="24" spans="1:40" s="2" customFormat="1" ht="15" customHeight="1" x14ac:dyDescent="0.2">
      <c r="A24" s="3"/>
      <c r="J24" s="328"/>
      <c r="M24" s="124" t="str">
        <f>VLOOKUP(M23,índices!$G:$H,2,0)</f>
        <v>Junio</v>
      </c>
      <c r="N24" s="125">
        <f t="shared" si="3"/>
        <v>2026</v>
      </c>
      <c r="O24" s="275">
        <f t="shared" si="8"/>
        <v>17</v>
      </c>
      <c r="P24" s="405">
        <f t="shared" si="4"/>
        <v>112195.91070852119</v>
      </c>
      <c r="Q24" s="405">
        <f t="shared" si="0"/>
        <v>3307.1297074500594</v>
      </c>
      <c r="R24" s="405">
        <f t="shared" si="5"/>
        <v>1682.9386606278176</v>
      </c>
      <c r="S24" s="406">
        <v>0</v>
      </c>
      <c r="T24" s="405">
        <f t="shared" si="6"/>
        <v>1624.1910468222418</v>
      </c>
      <c r="U24" s="405">
        <f t="shared" si="7"/>
        <v>110571.71966169894</v>
      </c>
      <c r="AN24" s="129">
        <f t="shared" si="2"/>
        <v>1682.9386606278176</v>
      </c>
    </row>
    <row r="25" spans="1:40" s="2" customFormat="1" ht="15" customHeight="1" x14ac:dyDescent="0.2">
      <c r="A25" s="3"/>
      <c r="J25" s="328"/>
      <c r="M25" s="124" t="str">
        <f>VLOOKUP(M24,índices!$G:$H,2,0)</f>
        <v>Julio</v>
      </c>
      <c r="N25" s="125">
        <f t="shared" si="3"/>
        <v>2026</v>
      </c>
      <c r="O25" s="275">
        <f t="shared" si="8"/>
        <v>18</v>
      </c>
      <c r="P25" s="405">
        <f t="shared" si="4"/>
        <v>110571.71966169894</v>
      </c>
      <c r="Q25" s="405">
        <f t="shared" si="0"/>
        <v>3307.1297074500594</v>
      </c>
      <c r="R25" s="405">
        <f t="shared" si="5"/>
        <v>1658.5757949254839</v>
      </c>
      <c r="S25" s="406">
        <v>0</v>
      </c>
      <c r="T25" s="405">
        <f t="shared" si="6"/>
        <v>1648.5539125245755</v>
      </c>
      <c r="U25" s="405">
        <f t="shared" si="7"/>
        <v>108923.16574917437</v>
      </c>
      <c r="AN25" s="129">
        <f t="shared" si="2"/>
        <v>1658.5757949254839</v>
      </c>
    </row>
    <row r="26" spans="1:40" s="2" customFormat="1" ht="15" customHeight="1" x14ac:dyDescent="0.2">
      <c r="A26" s="3"/>
      <c r="J26" s="328"/>
      <c r="M26" s="124" t="str">
        <f>VLOOKUP(M25,índices!$G:$H,2,0)</f>
        <v>Agosto</v>
      </c>
      <c r="N26" s="125">
        <f t="shared" si="3"/>
        <v>2026</v>
      </c>
      <c r="O26" s="275">
        <f t="shared" si="8"/>
        <v>19</v>
      </c>
      <c r="P26" s="405">
        <f t="shared" si="4"/>
        <v>108923.16574917437</v>
      </c>
      <c r="Q26" s="405">
        <f t="shared" si="0"/>
        <v>3307.1297074500594</v>
      </c>
      <c r="R26" s="405">
        <f t="shared" si="5"/>
        <v>1633.8474862376154</v>
      </c>
      <c r="S26" s="406">
        <v>0</v>
      </c>
      <c r="T26" s="405">
        <f t="shared" si="6"/>
        <v>1673.282221212444</v>
      </c>
      <c r="U26" s="405">
        <f t="shared" si="7"/>
        <v>107249.88352796192</v>
      </c>
      <c r="AN26" s="129">
        <f t="shared" si="2"/>
        <v>1633.8474862376154</v>
      </c>
    </row>
    <row r="27" spans="1:40" s="2" customFormat="1" ht="15" customHeight="1" x14ac:dyDescent="0.2">
      <c r="A27" s="3"/>
      <c r="J27" s="328"/>
      <c r="M27" s="124" t="str">
        <f>VLOOKUP(M26,índices!$G:$H,2,0)</f>
        <v>Septiembre</v>
      </c>
      <c r="N27" s="125">
        <f t="shared" si="3"/>
        <v>2026</v>
      </c>
      <c r="O27" s="275">
        <f t="shared" si="8"/>
        <v>20</v>
      </c>
      <c r="P27" s="405">
        <f t="shared" si="4"/>
        <v>107249.88352796192</v>
      </c>
      <c r="Q27" s="405">
        <f t="shared" si="0"/>
        <v>3307.1297074500594</v>
      </c>
      <c r="R27" s="405">
        <f t="shared" si="5"/>
        <v>1608.7482529194288</v>
      </c>
      <c r="S27" s="406">
        <v>0</v>
      </c>
      <c r="T27" s="405">
        <f t="shared" si="6"/>
        <v>1698.3814545306307</v>
      </c>
      <c r="U27" s="405">
        <f t="shared" si="7"/>
        <v>105551.50207343129</v>
      </c>
      <c r="AN27" s="129">
        <f t="shared" si="2"/>
        <v>1608.7482529194288</v>
      </c>
    </row>
    <row r="28" spans="1:40" s="2" customFormat="1" ht="15" customHeight="1" x14ac:dyDescent="0.2">
      <c r="A28" s="3"/>
      <c r="B28" s="3"/>
      <c r="C28" s="3"/>
      <c r="D28" s="3"/>
      <c r="E28" s="3"/>
      <c r="F28" s="3"/>
      <c r="J28" s="328"/>
      <c r="M28" s="124" t="str">
        <f>VLOOKUP(M27,índices!$G:$H,2,0)</f>
        <v>Octubre</v>
      </c>
      <c r="N28" s="125">
        <f t="shared" si="3"/>
        <v>2026</v>
      </c>
      <c r="O28" s="275">
        <f t="shared" si="8"/>
        <v>21</v>
      </c>
      <c r="P28" s="405">
        <f t="shared" si="4"/>
        <v>105551.50207343129</v>
      </c>
      <c r="Q28" s="405">
        <f t="shared" si="0"/>
        <v>3307.1297074500594</v>
      </c>
      <c r="R28" s="405">
        <f t="shared" si="5"/>
        <v>1583.2725311014692</v>
      </c>
      <c r="S28" s="406">
        <v>0</v>
      </c>
      <c r="T28" s="405">
        <f t="shared" si="6"/>
        <v>1723.8571763485902</v>
      </c>
      <c r="U28" s="405">
        <f t="shared" si="7"/>
        <v>103827.64489708269</v>
      </c>
      <c r="AN28" s="129">
        <f t="shared" si="2"/>
        <v>1583.2725311014692</v>
      </c>
    </row>
    <row r="29" spans="1:40" s="2" customFormat="1" ht="15" customHeight="1" x14ac:dyDescent="0.25">
      <c r="A29" s="3"/>
      <c r="B29" s="36" t="s">
        <v>156</v>
      </c>
      <c r="J29" s="328"/>
      <c r="M29" s="124" t="str">
        <f>VLOOKUP(M28,índices!$G:$H,2,0)</f>
        <v>Noviembre</v>
      </c>
      <c r="N29" s="125">
        <f t="shared" si="3"/>
        <v>2026</v>
      </c>
      <c r="O29" s="275">
        <f t="shared" si="8"/>
        <v>22</v>
      </c>
      <c r="P29" s="405">
        <f t="shared" si="4"/>
        <v>103827.64489708269</v>
      </c>
      <c r="Q29" s="405">
        <f t="shared" si="0"/>
        <v>3307.1297074500594</v>
      </c>
      <c r="R29" s="405">
        <f t="shared" si="5"/>
        <v>1557.4146734562403</v>
      </c>
      <c r="S29" s="406">
        <v>0</v>
      </c>
      <c r="T29" s="405">
        <f t="shared" si="6"/>
        <v>1749.7150339938191</v>
      </c>
      <c r="U29" s="405">
        <f t="shared" si="7"/>
        <v>102077.92986308887</v>
      </c>
      <c r="AN29" s="129">
        <f t="shared" si="2"/>
        <v>1557.4146734562403</v>
      </c>
    </row>
    <row r="30" spans="1:40" s="2" customFormat="1" ht="15" customHeight="1" x14ac:dyDescent="0.2">
      <c r="A30" s="3"/>
      <c r="B30" s="122"/>
      <c r="C30" s="97"/>
      <c r="D30" s="122"/>
      <c r="E30" s="165"/>
      <c r="F30" s="97"/>
      <c r="J30" s="328"/>
      <c r="M30" s="124" t="str">
        <f>VLOOKUP(M29,índices!$G:$H,2,0)</f>
        <v>Diciembre</v>
      </c>
      <c r="N30" s="125">
        <f t="shared" si="3"/>
        <v>2026</v>
      </c>
      <c r="O30" s="275">
        <f t="shared" si="8"/>
        <v>23</v>
      </c>
      <c r="P30" s="405">
        <f t="shared" si="4"/>
        <v>102077.92986308887</v>
      </c>
      <c r="Q30" s="405">
        <f t="shared" si="0"/>
        <v>3307.1297074500594</v>
      </c>
      <c r="R30" s="405">
        <f t="shared" si="5"/>
        <v>1531.168947946333</v>
      </c>
      <c r="S30" s="406"/>
      <c r="T30" s="405">
        <f t="shared" si="6"/>
        <v>1775.9607595037264</v>
      </c>
      <c r="U30" s="405">
        <f t="shared" si="7"/>
        <v>100301.96910358514</v>
      </c>
      <c r="AN30" s="129">
        <f t="shared" si="2"/>
        <v>1531.168947946333</v>
      </c>
    </row>
    <row r="31" spans="1:40" s="2" customFormat="1" ht="15" customHeight="1" x14ac:dyDescent="0.2">
      <c r="A31" s="3"/>
      <c r="B31" s="122"/>
      <c r="C31" s="97"/>
      <c r="D31" s="122"/>
      <c r="E31" s="165"/>
      <c r="F31" s="97"/>
      <c r="J31" s="328"/>
      <c r="M31" s="124" t="str">
        <f>VLOOKUP(M30,índices!$G:$H,2,0)</f>
        <v>Enero</v>
      </c>
      <c r="N31" s="125">
        <f t="shared" si="3"/>
        <v>2027</v>
      </c>
      <c r="O31" s="275">
        <f t="shared" si="8"/>
        <v>24</v>
      </c>
      <c r="P31" s="405">
        <f t="shared" si="4"/>
        <v>100301.96910358514</v>
      </c>
      <c r="Q31" s="405">
        <f t="shared" si="0"/>
        <v>3307.1297074500594</v>
      </c>
      <c r="R31" s="405">
        <f t="shared" si="5"/>
        <v>1504.529536553777</v>
      </c>
      <c r="S31" s="406">
        <v>0</v>
      </c>
      <c r="T31" s="405">
        <f t="shared" si="6"/>
        <v>1802.6001708962824</v>
      </c>
      <c r="U31" s="405">
        <f t="shared" si="7"/>
        <v>98499.368932688856</v>
      </c>
      <c r="AN31" s="129">
        <f t="shared" si="2"/>
        <v>1504.529536553777</v>
      </c>
    </row>
    <row r="32" spans="1:40" s="2" customFormat="1" ht="15" customHeight="1" x14ac:dyDescent="0.2">
      <c r="A32" s="3"/>
      <c r="B32" s="122"/>
      <c r="C32" s="97"/>
      <c r="D32" s="122"/>
      <c r="E32" s="165"/>
      <c r="F32" s="97"/>
      <c r="J32" s="328"/>
      <c r="M32" s="124" t="str">
        <f>VLOOKUP(M31,índices!$G:$H,2,0)</f>
        <v>Febrero</v>
      </c>
      <c r="N32" s="125">
        <f t="shared" si="3"/>
        <v>2027</v>
      </c>
      <c r="O32" s="275">
        <f t="shared" si="8"/>
        <v>25</v>
      </c>
      <c r="P32" s="405">
        <f t="shared" si="4"/>
        <v>98499.368932688856</v>
      </c>
      <c r="Q32" s="405">
        <f t="shared" si="0"/>
        <v>3307.1297074500594</v>
      </c>
      <c r="R32" s="405">
        <f t="shared" si="5"/>
        <v>1477.4905339903328</v>
      </c>
      <c r="S32" s="406">
        <v>0</v>
      </c>
      <c r="T32" s="405">
        <f t="shared" si="6"/>
        <v>1829.6391734597266</v>
      </c>
      <c r="U32" s="405">
        <f t="shared" si="7"/>
        <v>96669.729759229129</v>
      </c>
      <c r="AN32" s="129">
        <f t="shared" si="2"/>
        <v>1477.4905339903328</v>
      </c>
    </row>
    <row r="33" spans="1:40" s="2" customFormat="1" ht="15" customHeight="1" x14ac:dyDescent="0.2">
      <c r="A33" s="3"/>
      <c r="B33" s="122"/>
      <c r="C33" s="97"/>
      <c r="D33" s="122"/>
      <c r="E33" s="165"/>
      <c r="F33" s="97"/>
      <c r="J33" s="328"/>
      <c r="M33" s="124" t="str">
        <f>VLOOKUP(M32,índices!$G:$H,2,0)</f>
        <v>Marzo</v>
      </c>
      <c r="N33" s="125">
        <f t="shared" si="3"/>
        <v>2027</v>
      </c>
      <c r="O33" s="275">
        <f t="shared" si="8"/>
        <v>26</v>
      </c>
      <c r="P33" s="405">
        <f t="shared" si="4"/>
        <v>96669.729759229129</v>
      </c>
      <c r="Q33" s="405">
        <f t="shared" si="0"/>
        <v>3307.1297074500594</v>
      </c>
      <c r="R33" s="405">
        <f t="shared" si="5"/>
        <v>1450.045946388437</v>
      </c>
      <c r="S33" s="406">
        <v>0</v>
      </c>
      <c r="T33" s="405">
        <f t="shared" si="6"/>
        <v>1857.0837610616225</v>
      </c>
      <c r="U33" s="405">
        <f t="shared" si="7"/>
        <v>94812.6459981675</v>
      </c>
      <c r="AN33" s="129">
        <f t="shared" si="2"/>
        <v>1450.045946388437</v>
      </c>
    </row>
    <row r="34" spans="1:40" s="2" customFormat="1" ht="15" customHeight="1" x14ac:dyDescent="0.2">
      <c r="A34" s="3"/>
      <c r="B34" s="122"/>
      <c r="C34" s="97"/>
      <c r="D34" s="122"/>
      <c r="E34" s="165"/>
      <c r="F34" s="97"/>
      <c r="J34" s="328"/>
      <c r="M34" s="124" t="str">
        <f>VLOOKUP(M33,índices!$G:$H,2,0)</f>
        <v>Abril</v>
      </c>
      <c r="N34" s="125">
        <f t="shared" si="3"/>
        <v>2027</v>
      </c>
      <c r="O34" s="275">
        <f t="shared" si="8"/>
        <v>27</v>
      </c>
      <c r="P34" s="405">
        <f t="shared" si="4"/>
        <v>94812.6459981675</v>
      </c>
      <c r="Q34" s="405">
        <f t="shared" si="0"/>
        <v>3307.1297074500594</v>
      </c>
      <c r="R34" s="405">
        <f t="shared" si="5"/>
        <v>1422.1896899725125</v>
      </c>
      <c r="S34" s="406">
        <v>0</v>
      </c>
      <c r="T34" s="405">
        <f t="shared" si="6"/>
        <v>1884.9400174775469</v>
      </c>
      <c r="U34" s="405">
        <f t="shared" si="7"/>
        <v>92927.705980689949</v>
      </c>
      <c r="AN34" s="129">
        <f t="shared" si="2"/>
        <v>1422.1896899725125</v>
      </c>
    </row>
    <row r="35" spans="1:40" s="2" customFormat="1" ht="15" customHeight="1" x14ac:dyDescent="0.2">
      <c r="A35" s="3"/>
      <c r="B35" s="122"/>
      <c r="C35" s="97"/>
      <c r="D35" s="122"/>
      <c r="E35" s="165"/>
      <c r="F35" s="97"/>
      <c r="J35" s="328"/>
      <c r="M35" s="124" t="str">
        <f>VLOOKUP(M34,índices!$G:$H,2,0)</f>
        <v>Mayo</v>
      </c>
      <c r="N35" s="125">
        <f t="shared" si="3"/>
        <v>2027</v>
      </c>
      <c r="O35" s="275">
        <f t="shared" si="8"/>
        <v>28</v>
      </c>
      <c r="P35" s="405">
        <f t="shared" si="4"/>
        <v>92927.705980689949</v>
      </c>
      <c r="Q35" s="405">
        <f t="shared" si="0"/>
        <v>3307.1297074500594</v>
      </c>
      <c r="R35" s="405">
        <f t="shared" si="5"/>
        <v>1393.9155897103492</v>
      </c>
      <c r="S35" s="406">
        <v>0</v>
      </c>
      <c r="T35" s="405">
        <f t="shared" si="6"/>
        <v>1913.2141177397102</v>
      </c>
      <c r="U35" s="405">
        <f t="shared" si="7"/>
        <v>91014.491862950235</v>
      </c>
      <c r="AN35" s="129">
        <f t="shared" si="2"/>
        <v>1393.9155897103492</v>
      </c>
    </row>
    <row r="36" spans="1:40" s="2" customFormat="1" ht="15" customHeight="1" x14ac:dyDescent="0.2">
      <c r="A36" s="3"/>
      <c r="B36" s="122"/>
      <c r="C36" s="97"/>
      <c r="D36" s="122"/>
      <c r="E36" s="165"/>
      <c r="F36" s="97"/>
      <c r="J36" s="328"/>
      <c r="M36" s="124" t="str">
        <f>VLOOKUP(M35,índices!$G:$H,2,0)</f>
        <v>Junio</v>
      </c>
      <c r="N36" s="125">
        <f t="shared" si="3"/>
        <v>2027</v>
      </c>
      <c r="O36" s="275">
        <f t="shared" si="8"/>
        <v>29</v>
      </c>
      <c r="P36" s="405">
        <f t="shared" si="4"/>
        <v>91014.491862950235</v>
      </c>
      <c r="Q36" s="405">
        <f t="shared" si="0"/>
        <v>3307.1297074500594</v>
      </c>
      <c r="R36" s="405">
        <f t="shared" si="5"/>
        <v>1365.2173779442535</v>
      </c>
      <c r="S36" s="406"/>
      <c r="T36" s="405">
        <f t="shared" si="6"/>
        <v>1941.9123295058059</v>
      </c>
      <c r="U36" s="405">
        <f t="shared" si="7"/>
        <v>89072.579533444426</v>
      </c>
      <c r="AN36" s="129">
        <f t="shared" si="2"/>
        <v>1365.2173779442535</v>
      </c>
    </row>
    <row r="37" spans="1:40" s="2" customFormat="1" ht="15" customHeight="1" x14ac:dyDescent="0.2">
      <c r="A37" s="3"/>
      <c r="B37" s="122"/>
      <c r="C37" s="97"/>
      <c r="D37" s="122"/>
      <c r="E37" s="165"/>
      <c r="F37" s="97"/>
      <c r="J37" s="328"/>
      <c r="M37" s="124" t="str">
        <f>VLOOKUP(M36,índices!$G:$H,2,0)</f>
        <v>Julio</v>
      </c>
      <c r="N37" s="125">
        <f t="shared" si="3"/>
        <v>2027</v>
      </c>
      <c r="O37" s="275">
        <f t="shared" si="8"/>
        <v>30</v>
      </c>
      <c r="P37" s="405">
        <f t="shared" si="4"/>
        <v>89072.579533444426</v>
      </c>
      <c r="Q37" s="405">
        <f t="shared" si="0"/>
        <v>3307.1297074500594</v>
      </c>
      <c r="R37" s="405">
        <f t="shared" si="5"/>
        <v>1336.0886930016663</v>
      </c>
      <c r="S37" s="406">
        <v>0</v>
      </c>
      <c r="T37" s="405">
        <f t="shared" si="6"/>
        <v>1971.0410144483931</v>
      </c>
      <c r="U37" s="405">
        <f t="shared" si="7"/>
        <v>87101.538518996036</v>
      </c>
      <c r="AN37" s="129">
        <f t="shared" si="2"/>
        <v>1336.0886930016663</v>
      </c>
    </row>
    <row r="38" spans="1:40" s="2" customFormat="1" ht="15" customHeight="1" x14ac:dyDescent="0.2">
      <c r="A38" s="3"/>
      <c r="B38" s="122"/>
      <c r="C38" s="97"/>
      <c r="D38" s="122"/>
      <c r="E38" s="165"/>
      <c r="F38" s="97"/>
      <c r="J38" s="328"/>
      <c r="M38" s="124" t="str">
        <f>VLOOKUP(M37,índices!$G:$H,2,0)</f>
        <v>Agosto</v>
      </c>
      <c r="N38" s="125">
        <f t="shared" si="3"/>
        <v>2027</v>
      </c>
      <c r="O38" s="275">
        <f t="shared" si="8"/>
        <v>31</v>
      </c>
      <c r="P38" s="405">
        <f t="shared" si="4"/>
        <v>87101.538518996036</v>
      </c>
      <c r="Q38" s="405">
        <f t="shared" si="0"/>
        <v>3307.1297074500594</v>
      </c>
      <c r="R38" s="405">
        <f t="shared" si="5"/>
        <v>1306.5230777849404</v>
      </c>
      <c r="S38" s="406">
        <v>0</v>
      </c>
      <c r="T38" s="405">
        <f t="shared" si="6"/>
        <v>2000.606629665119</v>
      </c>
      <c r="U38" s="405">
        <f t="shared" si="7"/>
        <v>85100.93188933091</v>
      </c>
      <c r="AN38" s="129">
        <f t="shared" si="2"/>
        <v>1306.5230777849404</v>
      </c>
    </row>
    <row r="39" spans="1:40" s="2" customFormat="1" ht="15" customHeight="1" x14ac:dyDescent="0.2">
      <c r="A39" s="3"/>
      <c r="B39" s="122"/>
      <c r="C39" s="97"/>
      <c r="D39" s="122"/>
      <c r="E39" s="165"/>
      <c r="F39" s="97"/>
      <c r="J39" s="328"/>
      <c r="M39" s="124" t="str">
        <f>VLOOKUP(M38,índices!$G:$H,2,0)</f>
        <v>Septiembre</v>
      </c>
      <c r="N39" s="125">
        <f t="shared" si="3"/>
        <v>2027</v>
      </c>
      <c r="O39" s="275">
        <f t="shared" si="8"/>
        <v>32</v>
      </c>
      <c r="P39" s="405">
        <f t="shared" si="4"/>
        <v>85100.93188933091</v>
      </c>
      <c r="Q39" s="405">
        <f t="shared" si="0"/>
        <v>3307.1297074500594</v>
      </c>
      <c r="R39" s="405">
        <f t="shared" si="5"/>
        <v>1276.5139783399636</v>
      </c>
      <c r="S39" s="406">
        <v>0</v>
      </c>
      <c r="T39" s="405">
        <f t="shared" si="6"/>
        <v>2030.6157291100958</v>
      </c>
      <c r="U39" s="405">
        <f t="shared" si="7"/>
        <v>83070.316160220813</v>
      </c>
      <c r="AN39" s="129">
        <f t="shared" si="2"/>
        <v>1276.5139783399636</v>
      </c>
    </row>
    <row r="40" spans="1:40" s="2" customFormat="1" ht="15" customHeight="1" x14ac:dyDescent="0.2">
      <c r="A40" s="3"/>
      <c r="B40" s="122"/>
      <c r="C40" s="97"/>
      <c r="D40" s="122"/>
      <c r="E40" s="165"/>
      <c r="F40" s="97"/>
      <c r="J40" s="328"/>
      <c r="M40" s="124" t="str">
        <f>VLOOKUP(M39,índices!$G:$H,2,0)</f>
        <v>Octubre</v>
      </c>
      <c r="N40" s="125">
        <f t="shared" si="3"/>
        <v>2027</v>
      </c>
      <c r="O40" s="275">
        <f t="shared" si="8"/>
        <v>33</v>
      </c>
      <c r="P40" s="405">
        <f t="shared" si="4"/>
        <v>83070.316160220813</v>
      </c>
      <c r="Q40" s="405">
        <f t="shared" si="0"/>
        <v>3307.1297074500594</v>
      </c>
      <c r="R40" s="405">
        <f t="shared" si="5"/>
        <v>1246.0547424033123</v>
      </c>
      <c r="S40" s="406">
        <v>0</v>
      </c>
      <c r="T40" s="405">
        <f t="shared" si="6"/>
        <v>2061.0749650467469</v>
      </c>
      <c r="U40" s="405">
        <f t="shared" si="7"/>
        <v>81009.241195174065</v>
      </c>
      <c r="AN40" s="129">
        <f t="shared" si="2"/>
        <v>1246.0547424033123</v>
      </c>
    </row>
    <row r="41" spans="1:40" s="2" customFormat="1" ht="15" customHeight="1" x14ac:dyDescent="0.2">
      <c r="A41" s="3"/>
      <c r="B41" s="122"/>
      <c r="C41" s="97"/>
      <c r="D41" s="122"/>
      <c r="E41" s="165"/>
      <c r="F41" s="97"/>
      <c r="J41" s="328"/>
      <c r="M41" s="124" t="str">
        <f>VLOOKUP(M40,índices!$G:$H,2,0)</f>
        <v>Noviembre</v>
      </c>
      <c r="N41" s="125">
        <f t="shared" si="3"/>
        <v>2027</v>
      </c>
      <c r="O41" s="275">
        <f t="shared" si="8"/>
        <v>34</v>
      </c>
      <c r="P41" s="405">
        <f t="shared" si="4"/>
        <v>81009.241195174065</v>
      </c>
      <c r="Q41" s="405">
        <f t="shared" si="0"/>
        <v>3307.1297074500594</v>
      </c>
      <c r="R41" s="405">
        <f t="shared" si="5"/>
        <v>1215.138617927611</v>
      </c>
      <c r="S41" s="406">
        <v>0</v>
      </c>
      <c r="T41" s="405">
        <f t="shared" si="6"/>
        <v>2091.9910895224484</v>
      </c>
      <c r="U41" s="405">
        <f t="shared" ref="U41:U72" si="9">P41-T41-S41</f>
        <v>78917.250105651619</v>
      </c>
      <c r="AN41" s="129">
        <f t="shared" si="2"/>
        <v>1215.138617927611</v>
      </c>
    </row>
    <row r="42" spans="1:40" s="2" customFormat="1" ht="15" customHeight="1" x14ac:dyDescent="0.2">
      <c r="A42" s="3"/>
      <c r="J42" s="328"/>
      <c r="M42" s="124" t="str">
        <f>VLOOKUP(M41,índices!$G:$H,2,0)</f>
        <v>Diciembre</v>
      </c>
      <c r="N42" s="125">
        <f t="shared" si="3"/>
        <v>2027</v>
      </c>
      <c r="O42" s="275">
        <f t="shared" si="8"/>
        <v>35</v>
      </c>
      <c r="P42" s="405">
        <f t="shared" si="4"/>
        <v>78917.250105651619</v>
      </c>
      <c r="Q42" s="405">
        <f t="shared" si="0"/>
        <v>3307.1297074500594</v>
      </c>
      <c r="R42" s="405">
        <f t="shared" si="5"/>
        <v>1183.7587515847742</v>
      </c>
      <c r="S42" s="406">
        <v>0</v>
      </c>
      <c r="T42" s="405">
        <f t="shared" si="6"/>
        <v>2123.3709558652854</v>
      </c>
      <c r="U42" s="405">
        <f t="shared" si="9"/>
        <v>76793.879149786328</v>
      </c>
      <c r="AN42" s="129">
        <f t="shared" si="2"/>
        <v>1183.7587515847742</v>
      </c>
    </row>
    <row r="43" spans="1:40" s="2" customFormat="1" ht="15" customHeight="1" x14ac:dyDescent="0.2">
      <c r="A43" s="3"/>
      <c r="J43" s="328"/>
      <c r="M43" s="124" t="str">
        <f>VLOOKUP(M42,índices!$G:$H,2,0)</f>
        <v>Enero</v>
      </c>
      <c r="N43" s="125">
        <f t="shared" si="3"/>
        <v>2028</v>
      </c>
      <c r="O43" s="275">
        <f t="shared" si="8"/>
        <v>36</v>
      </c>
      <c r="P43" s="405">
        <f t="shared" si="4"/>
        <v>76793.879149786328</v>
      </c>
      <c r="Q43" s="405">
        <f t="shared" si="0"/>
        <v>3307.1297074500594</v>
      </c>
      <c r="R43" s="405">
        <f t="shared" si="5"/>
        <v>1151.9081872467948</v>
      </c>
      <c r="S43" s="406">
        <v>0</v>
      </c>
      <c r="T43" s="405">
        <f t="shared" si="6"/>
        <v>2155.2215202032648</v>
      </c>
      <c r="U43" s="405">
        <f t="shared" si="9"/>
        <v>74638.65762958306</v>
      </c>
      <c r="AN43" s="129">
        <f t="shared" si="2"/>
        <v>1151.9081872467948</v>
      </c>
    </row>
    <row r="44" spans="1:40" s="2" customFormat="1" ht="15" customHeight="1" x14ac:dyDescent="0.2">
      <c r="A44" s="3"/>
      <c r="J44" s="328"/>
      <c r="M44" s="124" t="str">
        <f>VLOOKUP(M43,índices!$G:$H,2,0)</f>
        <v>Febrero</v>
      </c>
      <c r="N44" s="125">
        <f t="shared" si="3"/>
        <v>2028</v>
      </c>
      <c r="O44" s="275">
        <f t="shared" si="8"/>
        <v>37</v>
      </c>
      <c r="P44" s="405">
        <f t="shared" si="4"/>
        <v>74638.65762958306</v>
      </c>
      <c r="Q44" s="405">
        <f t="shared" si="0"/>
        <v>3307.1297074500594</v>
      </c>
      <c r="R44" s="405">
        <f t="shared" si="5"/>
        <v>1119.5798644437459</v>
      </c>
      <c r="S44" s="406"/>
      <c r="T44" s="405">
        <f t="shared" si="6"/>
        <v>2187.5498430063135</v>
      </c>
      <c r="U44" s="405">
        <f t="shared" si="9"/>
        <v>72451.107786576744</v>
      </c>
      <c r="AN44" s="129">
        <f t="shared" si="2"/>
        <v>1119.5798644437459</v>
      </c>
    </row>
    <row r="45" spans="1:40" s="2" customFormat="1" ht="15" customHeight="1" x14ac:dyDescent="0.2">
      <c r="A45" s="3"/>
      <c r="J45" s="328"/>
      <c r="M45" s="124" t="str">
        <f>VLOOKUP(M44,índices!$G:$H,2,0)</f>
        <v>Marzo</v>
      </c>
      <c r="N45" s="125">
        <f t="shared" si="3"/>
        <v>2028</v>
      </c>
      <c r="O45" s="275">
        <f t="shared" si="8"/>
        <v>38</v>
      </c>
      <c r="P45" s="405">
        <f t="shared" si="4"/>
        <v>72451.107786576744</v>
      </c>
      <c r="Q45" s="405">
        <f t="shared" si="0"/>
        <v>3307.1297074500594</v>
      </c>
      <c r="R45" s="405">
        <f t="shared" si="5"/>
        <v>1086.7666167986511</v>
      </c>
      <c r="S45" s="406">
        <v>0</v>
      </c>
      <c r="T45" s="405">
        <f t="shared" si="6"/>
        <v>2220.3630906514081</v>
      </c>
      <c r="U45" s="405">
        <f t="shared" si="9"/>
        <v>70230.744695925328</v>
      </c>
      <c r="AN45" s="129">
        <f t="shared" si="2"/>
        <v>1086.7666167986511</v>
      </c>
    </row>
    <row r="46" spans="1:40" s="2" customFormat="1" ht="15" customHeight="1" x14ac:dyDescent="0.2">
      <c r="A46" s="3"/>
      <c r="J46" s="328"/>
      <c r="M46" s="124" t="str">
        <f>VLOOKUP(M45,índices!$G:$H,2,0)</f>
        <v>Abril</v>
      </c>
      <c r="N46" s="125">
        <f t="shared" si="3"/>
        <v>2028</v>
      </c>
      <c r="O46" s="275">
        <f t="shared" si="8"/>
        <v>39</v>
      </c>
      <c r="P46" s="405">
        <f t="shared" si="4"/>
        <v>70230.744695925328</v>
      </c>
      <c r="Q46" s="405">
        <f t="shared" si="0"/>
        <v>3307.1297074500594</v>
      </c>
      <c r="R46" s="405">
        <f t="shared" si="5"/>
        <v>1053.4611704388799</v>
      </c>
      <c r="S46" s="406">
        <v>0</v>
      </c>
      <c r="T46" s="405">
        <f t="shared" si="6"/>
        <v>2253.6685370111795</v>
      </c>
      <c r="U46" s="405">
        <f t="shared" si="9"/>
        <v>67977.076158914148</v>
      </c>
      <c r="AN46" s="129">
        <f t="shared" si="2"/>
        <v>1053.4611704388799</v>
      </c>
    </row>
    <row r="47" spans="1:40" s="2" customFormat="1" ht="15" customHeight="1" x14ac:dyDescent="0.2">
      <c r="A47" s="3"/>
      <c r="J47" s="328"/>
      <c r="M47" s="124" t="str">
        <f>VLOOKUP(M46,índices!$G:$H,2,0)</f>
        <v>Mayo</v>
      </c>
      <c r="N47" s="125">
        <f t="shared" si="3"/>
        <v>2028</v>
      </c>
      <c r="O47" s="275">
        <f t="shared" si="8"/>
        <v>40</v>
      </c>
      <c r="P47" s="405">
        <f t="shared" si="4"/>
        <v>67977.076158914148</v>
      </c>
      <c r="Q47" s="405">
        <f t="shared" si="0"/>
        <v>3307.1297074500594</v>
      </c>
      <c r="R47" s="405">
        <f t="shared" si="5"/>
        <v>1019.6561423837121</v>
      </c>
      <c r="S47" s="406">
        <v>0</v>
      </c>
      <c r="T47" s="405">
        <f t="shared" si="6"/>
        <v>2287.4735650663474</v>
      </c>
      <c r="U47" s="405">
        <f t="shared" si="9"/>
        <v>65689.602593847798</v>
      </c>
      <c r="AN47" s="129">
        <f t="shared" si="2"/>
        <v>1019.6561423837121</v>
      </c>
    </row>
    <row r="48" spans="1:40" s="2" customFormat="1" ht="15" customHeight="1" x14ac:dyDescent="0.2">
      <c r="A48" s="3"/>
      <c r="J48" s="328"/>
      <c r="M48" s="124" t="str">
        <f>VLOOKUP(M47,índices!$G:$H,2,0)</f>
        <v>Junio</v>
      </c>
      <c r="N48" s="125">
        <f t="shared" si="3"/>
        <v>2028</v>
      </c>
      <c r="O48" s="275">
        <f t="shared" si="8"/>
        <v>41</v>
      </c>
      <c r="P48" s="405">
        <f t="shared" si="4"/>
        <v>65689.602593847798</v>
      </c>
      <c r="Q48" s="405">
        <f t="shared" si="0"/>
        <v>3307.1297074500594</v>
      </c>
      <c r="R48" s="405">
        <f t="shared" si="5"/>
        <v>985.34403890771694</v>
      </c>
      <c r="S48" s="406">
        <v>0</v>
      </c>
      <c r="T48" s="405">
        <f t="shared" si="6"/>
        <v>2321.7856685423426</v>
      </c>
      <c r="U48" s="405">
        <f t="shared" si="9"/>
        <v>63367.816925305458</v>
      </c>
      <c r="AN48" s="129">
        <f t="shared" si="2"/>
        <v>985.34403890771694</v>
      </c>
    </row>
    <row r="49" spans="1:40" s="2" customFormat="1" ht="15" customHeight="1" x14ac:dyDescent="0.2">
      <c r="A49" s="3"/>
      <c r="J49" s="328"/>
      <c r="M49" s="124" t="str">
        <f>VLOOKUP(M48,índices!$G:$H,2,0)</f>
        <v>Julio</v>
      </c>
      <c r="N49" s="125">
        <f t="shared" si="3"/>
        <v>2028</v>
      </c>
      <c r="O49" s="275">
        <f t="shared" si="8"/>
        <v>42</v>
      </c>
      <c r="P49" s="405">
        <f t="shared" si="4"/>
        <v>63367.816925305458</v>
      </c>
      <c r="Q49" s="405">
        <f t="shared" si="0"/>
        <v>3307.1297074500594</v>
      </c>
      <c r="R49" s="405">
        <f t="shared" si="5"/>
        <v>950.51725387958186</v>
      </c>
      <c r="S49" s="406">
        <v>0</v>
      </c>
      <c r="T49" s="405">
        <f t="shared" si="6"/>
        <v>2356.6124535704776</v>
      </c>
      <c r="U49" s="405">
        <f t="shared" si="9"/>
        <v>61011.204471734978</v>
      </c>
      <c r="AN49" s="129">
        <f t="shared" si="2"/>
        <v>950.51725387958186</v>
      </c>
    </row>
    <row r="50" spans="1:40" s="2" customFormat="1" ht="15" customHeight="1" x14ac:dyDescent="0.2">
      <c r="A50" s="3"/>
      <c r="J50" s="328"/>
      <c r="M50" s="124" t="str">
        <f>VLOOKUP(M49,índices!$G:$H,2,0)</f>
        <v>Agosto</v>
      </c>
      <c r="N50" s="125">
        <f t="shared" si="3"/>
        <v>2028</v>
      </c>
      <c r="O50" s="275">
        <f t="shared" si="8"/>
        <v>43</v>
      </c>
      <c r="P50" s="405">
        <f t="shared" si="4"/>
        <v>61011.204471734978</v>
      </c>
      <c r="Q50" s="405">
        <f t="shared" si="0"/>
        <v>3307.1297074500594</v>
      </c>
      <c r="R50" s="405">
        <f t="shared" si="5"/>
        <v>915.16806707602461</v>
      </c>
      <c r="S50" s="406">
        <v>0</v>
      </c>
      <c r="T50" s="405">
        <f t="shared" si="6"/>
        <v>2391.9616403740347</v>
      </c>
      <c r="U50" s="405">
        <f t="shared" si="9"/>
        <v>58619.242831360942</v>
      </c>
      <c r="AN50" s="129">
        <f t="shared" si="2"/>
        <v>915.16806707602461</v>
      </c>
    </row>
    <row r="51" spans="1:40" s="2" customFormat="1" ht="15" customHeight="1" x14ac:dyDescent="0.2">
      <c r="A51" s="3"/>
      <c r="J51" s="328"/>
      <c r="M51" s="124" t="str">
        <f>VLOOKUP(M50,índices!$G:$H,2,0)</f>
        <v>Septiembre</v>
      </c>
      <c r="N51" s="125">
        <f t="shared" si="3"/>
        <v>2028</v>
      </c>
      <c r="O51" s="275">
        <f t="shared" si="8"/>
        <v>44</v>
      </c>
      <c r="P51" s="405">
        <f t="shared" si="4"/>
        <v>58619.242831360942</v>
      </c>
      <c r="Q51" s="405">
        <f t="shared" si="0"/>
        <v>3307.1297074500594</v>
      </c>
      <c r="R51" s="405">
        <f t="shared" si="5"/>
        <v>879.28864247041417</v>
      </c>
      <c r="S51" s="406">
        <v>0</v>
      </c>
      <c r="T51" s="405">
        <f t="shared" si="6"/>
        <v>2427.8410649796451</v>
      </c>
      <c r="U51" s="405">
        <f t="shared" si="9"/>
        <v>56191.401766381299</v>
      </c>
      <c r="AN51" s="129">
        <f t="shared" si="2"/>
        <v>879.28864247041417</v>
      </c>
    </row>
    <row r="52" spans="1:40" s="2" customFormat="1" ht="15" customHeight="1" x14ac:dyDescent="0.2">
      <c r="A52" s="3"/>
      <c r="J52" s="328"/>
      <c r="M52" s="124" t="str">
        <f>VLOOKUP(M51,índices!$G:$H,2,0)</f>
        <v>Octubre</v>
      </c>
      <c r="N52" s="125">
        <f t="shared" si="3"/>
        <v>2028</v>
      </c>
      <c r="O52" s="275">
        <f t="shared" si="8"/>
        <v>45</v>
      </c>
      <c r="P52" s="405">
        <f t="shared" si="4"/>
        <v>56191.401766381299</v>
      </c>
      <c r="Q52" s="405">
        <f t="shared" si="0"/>
        <v>3307.1297074500594</v>
      </c>
      <c r="R52" s="405">
        <f t="shared" si="5"/>
        <v>842.87102649571943</v>
      </c>
      <c r="S52" s="406">
        <v>0</v>
      </c>
      <c r="T52" s="405">
        <f t="shared" si="6"/>
        <v>2464.25868095434</v>
      </c>
      <c r="U52" s="405">
        <f t="shared" si="9"/>
        <v>53727.143085426957</v>
      </c>
      <c r="AN52" s="129">
        <f t="shared" si="2"/>
        <v>842.87102649571943</v>
      </c>
    </row>
    <row r="53" spans="1:40" s="2" customFormat="1" ht="15" customHeight="1" x14ac:dyDescent="0.2">
      <c r="A53" s="3"/>
      <c r="J53" s="328"/>
      <c r="M53" s="124" t="str">
        <f>VLOOKUP(M52,índices!$G:$H,2,0)</f>
        <v>Noviembre</v>
      </c>
      <c r="N53" s="125">
        <f t="shared" si="3"/>
        <v>2028</v>
      </c>
      <c r="O53" s="275">
        <f t="shared" si="8"/>
        <v>46</v>
      </c>
      <c r="P53" s="405">
        <f t="shared" si="4"/>
        <v>53727.143085426957</v>
      </c>
      <c r="Q53" s="405">
        <f t="shared" si="0"/>
        <v>3307.1297074500594</v>
      </c>
      <c r="R53" s="405">
        <f t="shared" si="5"/>
        <v>805.90714628140438</v>
      </c>
      <c r="S53" s="406">
        <v>0</v>
      </c>
      <c r="T53" s="405">
        <f t="shared" si="6"/>
        <v>2501.2225611686549</v>
      </c>
      <c r="U53" s="405">
        <f t="shared" si="9"/>
        <v>51225.920524258305</v>
      </c>
      <c r="AN53" s="129">
        <f t="shared" si="2"/>
        <v>805.90714628140438</v>
      </c>
    </row>
    <row r="54" spans="1:40" s="2" customFormat="1" ht="15" customHeight="1" x14ac:dyDescent="0.2">
      <c r="A54" s="3"/>
      <c r="J54" s="328"/>
      <c r="M54" s="124" t="str">
        <f>VLOOKUP(M53,índices!$G:$H,2,0)</f>
        <v>Diciembre</v>
      </c>
      <c r="N54" s="125">
        <f t="shared" si="3"/>
        <v>2028</v>
      </c>
      <c r="O54" s="275">
        <f t="shared" si="8"/>
        <v>47</v>
      </c>
      <c r="P54" s="405">
        <f t="shared" si="4"/>
        <v>51225.920524258305</v>
      </c>
      <c r="Q54" s="405">
        <f t="shared" si="0"/>
        <v>3307.1297074500594</v>
      </c>
      <c r="R54" s="405">
        <f t="shared" si="5"/>
        <v>768.3888078638746</v>
      </c>
      <c r="S54" s="406">
        <v>0</v>
      </c>
      <c r="T54" s="405">
        <f t="shared" si="6"/>
        <v>2538.7408995861847</v>
      </c>
      <c r="U54" s="405">
        <f t="shared" si="9"/>
        <v>48687.179624672121</v>
      </c>
      <c r="AN54" s="129">
        <f t="shared" si="2"/>
        <v>768.3888078638746</v>
      </c>
    </row>
    <row r="55" spans="1:40" s="2" customFormat="1" ht="15" customHeight="1" x14ac:dyDescent="0.2">
      <c r="A55" s="3"/>
      <c r="J55" s="328"/>
      <c r="M55" s="124" t="str">
        <f>VLOOKUP(M54,índices!$G:$H,2,0)</f>
        <v>Enero</v>
      </c>
      <c r="N55" s="125">
        <f t="shared" si="3"/>
        <v>2029</v>
      </c>
      <c r="O55" s="275">
        <f t="shared" si="8"/>
        <v>48</v>
      </c>
      <c r="P55" s="405">
        <f t="shared" si="4"/>
        <v>48687.179624672121</v>
      </c>
      <c r="Q55" s="405">
        <f t="shared" si="0"/>
        <v>3307.1297074500594</v>
      </c>
      <c r="R55" s="405">
        <f t="shared" si="5"/>
        <v>730.30769437008178</v>
      </c>
      <c r="S55" s="406">
        <v>0</v>
      </c>
      <c r="T55" s="405">
        <f t="shared" si="6"/>
        <v>2576.8220130799778</v>
      </c>
      <c r="U55" s="405">
        <f t="shared" si="9"/>
        <v>46110.357611592146</v>
      </c>
      <c r="AN55" s="129">
        <f t="shared" si="2"/>
        <v>730.30769437008178</v>
      </c>
    </row>
    <row r="56" spans="1:40" s="2" customFormat="1" ht="15" customHeight="1" x14ac:dyDescent="0.2">
      <c r="A56" s="3"/>
      <c r="J56" s="328"/>
      <c r="M56" s="124" t="str">
        <f>VLOOKUP(M55,índices!$G:$H,2,0)</f>
        <v>Febrero</v>
      </c>
      <c r="N56" s="125">
        <f t="shared" si="3"/>
        <v>2029</v>
      </c>
      <c r="O56" s="275">
        <f t="shared" si="8"/>
        <v>49</v>
      </c>
      <c r="P56" s="405">
        <f t="shared" si="4"/>
        <v>46110.357611592146</v>
      </c>
      <c r="Q56" s="405">
        <f t="shared" si="0"/>
        <v>3307.1297074500594</v>
      </c>
      <c r="R56" s="405">
        <f t="shared" si="5"/>
        <v>691.65536417388228</v>
      </c>
      <c r="S56" s="406">
        <v>0</v>
      </c>
      <c r="T56" s="405">
        <f t="shared" si="6"/>
        <v>2615.474343276177</v>
      </c>
      <c r="U56" s="405">
        <f t="shared" si="9"/>
        <v>43494.883268315971</v>
      </c>
      <c r="AN56" s="129">
        <f t="shared" si="2"/>
        <v>691.65536417388228</v>
      </c>
    </row>
    <row r="57" spans="1:40" s="2" customFormat="1" ht="15" customHeight="1" x14ac:dyDescent="0.2">
      <c r="A57" s="3"/>
      <c r="J57" s="328"/>
      <c r="M57" s="124" t="str">
        <f>VLOOKUP(M56,índices!$G:$H,2,0)</f>
        <v>Marzo</v>
      </c>
      <c r="N57" s="125">
        <f t="shared" si="3"/>
        <v>2029</v>
      </c>
      <c r="O57" s="275">
        <f t="shared" si="8"/>
        <v>50</v>
      </c>
      <c r="P57" s="405">
        <f t="shared" si="4"/>
        <v>43494.883268315971</v>
      </c>
      <c r="Q57" s="405">
        <f t="shared" si="0"/>
        <v>3307.1297074500594</v>
      </c>
      <c r="R57" s="405">
        <f t="shared" si="5"/>
        <v>652.42324902473956</v>
      </c>
      <c r="S57" s="406">
        <v>0</v>
      </c>
      <c r="T57" s="405">
        <f t="shared" si="6"/>
        <v>2654.7064584253199</v>
      </c>
      <c r="U57" s="405">
        <f t="shared" si="9"/>
        <v>40840.176809890654</v>
      </c>
      <c r="AN57" s="129">
        <f t="shared" si="2"/>
        <v>652.42324902473956</v>
      </c>
    </row>
    <row r="58" spans="1:40" s="2" customFormat="1" ht="15" customHeight="1" x14ac:dyDescent="0.2">
      <c r="A58" s="3"/>
      <c r="J58" s="328"/>
      <c r="M58" s="124" t="str">
        <f>VLOOKUP(M57,índices!$G:$H,2,0)</f>
        <v>Abril</v>
      </c>
      <c r="N58" s="125">
        <f t="shared" si="3"/>
        <v>2029</v>
      </c>
      <c r="O58" s="275">
        <f t="shared" si="8"/>
        <v>51</v>
      </c>
      <c r="P58" s="405">
        <f t="shared" si="4"/>
        <v>40840.176809890654</v>
      </c>
      <c r="Q58" s="405">
        <f t="shared" si="0"/>
        <v>3307.1297074500594</v>
      </c>
      <c r="R58" s="405">
        <f t="shared" si="5"/>
        <v>612.60265214835977</v>
      </c>
      <c r="S58" s="406">
        <v>0</v>
      </c>
      <c r="T58" s="405">
        <f t="shared" si="6"/>
        <v>2694.5270553016999</v>
      </c>
      <c r="U58" s="405">
        <f t="shared" si="9"/>
        <v>38145.649754588958</v>
      </c>
      <c r="AN58" s="129">
        <f t="shared" si="2"/>
        <v>612.60265214835977</v>
      </c>
    </row>
    <row r="59" spans="1:40" s="2" customFormat="1" ht="15" customHeight="1" x14ac:dyDescent="0.2">
      <c r="A59" s="3"/>
      <c r="J59" s="328"/>
      <c r="M59" s="124" t="str">
        <f>VLOOKUP(M58,índices!$G:$H,2,0)</f>
        <v>Mayo</v>
      </c>
      <c r="N59" s="125">
        <f t="shared" si="3"/>
        <v>2029</v>
      </c>
      <c r="O59" s="275">
        <f t="shared" si="8"/>
        <v>52</v>
      </c>
      <c r="P59" s="405">
        <f t="shared" si="4"/>
        <v>38145.649754588958</v>
      </c>
      <c r="Q59" s="405">
        <f t="shared" si="0"/>
        <v>3307.1297074500594</v>
      </c>
      <c r="R59" s="405">
        <f t="shared" si="5"/>
        <v>572.1847463188343</v>
      </c>
      <c r="S59" s="406"/>
      <c r="T59" s="405">
        <f t="shared" si="6"/>
        <v>2734.9449611312252</v>
      </c>
      <c r="U59" s="405">
        <f t="shared" si="9"/>
        <v>35410.704793457735</v>
      </c>
      <c r="AN59" s="129">
        <f t="shared" si="2"/>
        <v>572.1847463188343</v>
      </c>
    </row>
    <row r="60" spans="1:40" s="2" customFormat="1" ht="15" customHeight="1" x14ac:dyDescent="0.2">
      <c r="A60" s="3"/>
      <c r="J60" s="328"/>
      <c r="M60" s="124" t="str">
        <f>VLOOKUP(M59,índices!$G:$H,2,0)</f>
        <v>Junio</v>
      </c>
      <c r="N60" s="125">
        <f t="shared" si="3"/>
        <v>2029</v>
      </c>
      <c r="O60" s="275">
        <f t="shared" si="8"/>
        <v>53</v>
      </c>
      <c r="P60" s="405">
        <f t="shared" si="4"/>
        <v>35410.704793457735</v>
      </c>
      <c r="Q60" s="405">
        <f t="shared" si="0"/>
        <v>3307.1297074500594</v>
      </c>
      <c r="R60" s="405">
        <f t="shared" si="5"/>
        <v>531.16057190186598</v>
      </c>
      <c r="S60" s="406"/>
      <c r="T60" s="405">
        <f t="shared" si="6"/>
        <v>2775.9691355481937</v>
      </c>
      <c r="U60" s="405">
        <f t="shared" si="9"/>
        <v>32634.735657909543</v>
      </c>
      <c r="AN60" s="129">
        <f t="shared" si="2"/>
        <v>531.16057190186598</v>
      </c>
    </row>
    <row r="61" spans="1:40" s="2" customFormat="1" ht="15" customHeight="1" x14ac:dyDescent="0.2">
      <c r="A61" s="3"/>
      <c r="J61" s="328"/>
      <c r="M61" s="124" t="str">
        <f>VLOOKUP(M60,índices!$G:$H,2,0)</f>
        <v>Julio</v>
      </c>
      <c r="N61" s="125">
        <f t="shared" si="3"/>
        <v>2029</v>
      </c>
      <c r="O61" s="275">
        <f t="shared" si="8"/>
        <v>54</v>
      </c>
      <c r="P61" s="405">
        <f t="shared" si="4"/>
        <v>32634.735657909543</v>
      </c>
      <c r="Q61" s="405">
        <f t="shared" si="0"/>
        <v>3307.1297074500594</v>
      </c>
      <c r="R61" s="405">
        <f t="shared" si="5"/>
        <v>489.52103486864308</v>
      </c>
      <c r="S61" s="406"/>
      <c r="T61" s="405">
        <f t="shared" si="6"/>
        <v>2817.6086725814162</v>
      </c>
      <c r="U61" s="405">
        <f t="shared" si="9"/>
        <v>29817.126985328126</v>
      </c>
      <c r="AN61" s="129">
        <f t="shared" si="2"/>
        <v>489.52103486864308</v>
      </c>
    </row>
    <row r="62" spans="1:40" s="2" customFormat="1" ht="15" customHeight="1" x14ac:dyDescent="0.2">
      <c r="A62" s="3"/>
      <c r="J62" s="328"/>
      <c r="M62" s="124" t="str">
        <f>VLOOKUP(M61,índices!$G:$H,2,0)</f>
        <v>Agosto</v>
      </c>
      <c r="N62" s="125">
        <f t="shared" si="3"/>
        <v>2029</v>
      </c>
      <c r="O62" s="275">
        <f t="shared" si="8"/>
        <v>55</v>
      </c>
      <c r="P62" s="405">
        <f t="shared" si="4"/>
        <v>29817.126985328126</v>
      </c>
      <c r="Q62" s="405">
        <f t="shared" si="0"/>
        <v>3307.1297074500594</v>
      </c>
      <c r="R62" s="405">
        <f t="shared" si="5"/>
        <v>447.25690477992185</v>
      </c>
      <c r="S62" s="406"/>
      <c r="T62" s="405">
        <f t="shared" si="6"/>
        <v>2859.8728026701374</v>
      </c>
      <c r="U62" s="405">
        <f t="shared" si="9"/>
        <v>26957.254182657991</v>
      </c>
      <c r="AN62" s="129">
        <f t="shared" si="2"/>
        <v>447.25690477992185</v>
      </c>
    </row>
    <row r="63" spans="1:40" s="2" customFormat="1" ht="15" customHeight="1" x14ac:dyDescent="0.2">
      <c r="A63" s="3"/>
      <c r="J63" s="328"/>
      <c r="M63" s="124" t="str">
        <f>VLOOKUP(M62,índices!$G:$H,2,0)</f>
        <v>Septiembre</v>
      </c>
      <c r="N63" s="125">
        <f t="shared" si="3"/>
        <v>2029</v>
      </c>
      <c r="O63" s="275">
        <f t="shared" si="8"/>
        <v>56</v>
      </c>
      <c r="P63" s="405">
        <f t="shared" si="4"/>
        <v>26957.254182657991</v>
      </c>
      <c r="Q63" s="405">
        <f t="shared" si="0"/>
        <v>3307.1297074500594</v>
      </c>
      <c r="R63" s="405">
        <f t="shared" si="5"/>
        <v>404.35881273986985</v>
      </c>
      <c r="S63" s="406"/>
      <c r="T63" s="405">
        <f t="shared" si="6"/>
        <v>2902.7708947101896</v>
      </c>
      <c r="U63" s="405">
        <f t="shared" si="9"/>
        <v>24054.483287947802</v>
      </c>
      <c r="AN63" s="129">
        <f t="shared" si="2"/>
        <v>404.35881273986985</v>
      </c>
    </row>
    <row r="64" spans="1:40" s="2" customFormat="1" ht="15" customHeight="1" x14ac:dyDescent="0.2">
      <c r="A64" s="3"/>
      <c r="J64" s="328"/>
      <c r="M64" s="124" t="str">
        <f>VLOOKUP(M63,índices!$G:$H,2,0)</f>
        <v>Octubre</v>
      </c>
      <c r="N64" s="125">
        <f t="shared" si="3"/>
        <v>2029</v>
      </c>
      <c r="O64" s="275">
        <f t="shared" si="8"/>
        <v>57</v>
      </c>
      <c r="P64" s="405">
        <f t="shared" si="4"/>
        <v>24054.483287947802</v>
      </c>
      <c r="Q64" s="405">
        <f t="shared" si="0"/>
        <v>3307.1297074500594</v>
      </c>
      <c r="R64" s="405">
        <f t="shared" si="5"/>
        <v>360.81724931921707</v>
      </c>
      <c r="S64" s="406"/>
      <c r="T64" s="405">
        <f t="shared" si="6"/>
        <v>2946.3124581308425</v>
      </c>
      <c r="U64" s="405">
        <f t="shared" si="9"/>
        <v>21108.170829816958</v>
      </c>
      <c r="AN64" s="129">
        <f t="shared" si="2"/>
        <v>360.81724931921707</v>
      </c>
    </row>
    <row r="65" spans="1:40" s="2" customFormat="1" ht="15" customHeight="1" x14ac:dyDescent="0.2">
      <c r="A65" s="3"/>
      <c r="J65" s="328"/>
      <c r="M65" s="124" t="str">
        <f>VLOOKUP(M64,índices!$G:$H,2,0)</f>
        <v>Noviembre</v>
      </c>
      <c r="N65" s="125">
        <f t="shared" si="3"/>
        <v>2029</v>
      </c>
      <c r="O65" s="275">
        <f t="shared" si="8"/>
        <v>58</v>
      </c>
      <c r="P65" s="405">
        <f t="shared" si="4"/>
        <v>21108.170829816958</v>
      </c>
      <c r="Q65" s="405">
        <f t="shared" si="0"/>
        <v>3307.1297074500594</v>
      </c>
      <c r="R65" s="405">
        <f t="shared" si="5"/>
        <v>316.62256244725432</v>
      </c>
      <c r="S65" s="406"/>
      <c r="T65" s="405">
        <f t="shared" si="6"/>
        <v>2990.5071450028049</v>
      </c>
      <c r="U65" s="405">
        <f t="shared" si="9"/>
        <v>18117.663684814153</v>
      </c>
      <c r="AN65" s="129">
        <f t="shared" si="2"/>
        <v>316.62256244725432</v>
      </c>
    </row>
    <row r="66" spans="1:40" s="2" customFormat="1" ht="15" customHeight="1" x14ac:dyDescent="0.2">
      <c r="A66" s="3"/>
      <c r="J66" s="328"/>
      <c r="M66" s="124" t="str">
        <f>VLOOKUP(M65,índices!$G:$H,2,0)</f>
        <v>Diciembre</v>
      </c>
      <c r="N66" s="125">
        <f t="shared" si="3"/>
        <v>2029</v>
      </c>
      <c r="O66" s="275">
        <f t="shared" si="8"/>
        <v>59</v>
      </c>
      <c r="P66" s="405">
        <f t="shared" si="4"/>
        <v>18117.663684814153</v>
      </c>
      <c r="Q66" s="405">
        <f t="shared" si="0"/>
        <v>3307.1297074500594</v>
      </c>
      <c r="R66" s="405">
        <f t="shared" si="5"/>
        <v>271.76495527221226</v>
      </c>
      <c r="S66" s="406"/>
      <c r="T66" s="405">
        <f t="shared" si="6"/>
        <v>3035.3647521778471</v>
      </c>
      <c r="U66" s="405">
        <f t="shared" si="9"/>
        <v>15082.298932636306</v>
      </c>
      <c r="AN66" s="129">
        <f t="shared" si="2"/>
        <v>271.76495527221226</v>
      </c>
    </row>
    <row r="67" spans="1:40" s="2" customFormat="1" ht="15" customHeight="1" x14ac:dyDescent="0.2">
      <c r="A67" s="3"/>
      <c r="J67" s="328"/>
      <c r="M67" s="124" t="str">
        <f>VLOOKUP(M66,índices!$G:$H,2,0)</f>
        <v>Enero</v>
      </c>
      <c r="N67" s="125">
        <f t="shared" si="3"/>
        <v>2030</v>
      </c>
      <c r="O67" s="275">
        <f t="shared" si="8"/>
        <v>60</v>
      </c>
      <c r="P67" s="405">
        <f t="shared" si="4"/>
        <v>15082.298932636306</v>
      </c>
      <c r="Q67" s="405">
        <f t="shared" si="0"/>
        <v>3307.1297074500594</v>
      </c>
      <c r="R67" s="405">
        <f t="shared" si="5"/>
        <v>226.2344839895446</v>
      </c>
      <c r="S67" s="406"/>
      <c r="T67" s="405">
        <f t="shared" si="6"/>
        <v>3080.8952234605149</v>
      </c>
      <c r="U67" s="405">
        <f t="shared" si="9"/>
        <v>12001.403709175791</v>
      </c>
      <c r="AN67" s="129">
        <f t="shared" si="2"/>
        <v>226.2344839895446</v>
      </c>
    </row>
    <row r="68" spans="1:40" s="2" customFormat="1" ht="15" customHeight="1" x14ac:dyDescent="0.2">
      <c r="A68" s="3"/>
      <c r="J68" s="328"/>
      <c r="M68" s="124" t="str">
        <f>VLOOKUP(M67,índices!$G:$H,2,0)</f>
        <v>Febrero</v>
      </c>
      <c r="N68" s="125">
        <f t="shared" si="3"/>
        <v>2030</v>
      </c>
      <c r="O68" s="275">
        <f t="shared" si="8"/>
        <v>61</v>
      </c>
      <c r="P68" s="405">
        <f t="shared" si="4"/>
        <v>12001.403709175791</v>
      </c>
      <c r="Q68" s="405">
        <f t="shared" si="0"/>
        <v>3307.1297074500594</v>
      </c>
      <c r="R68" s="405">
        <f t="shared" si="5"/>
        <v>180.02105563763686</v>
      </c>
      <c r="S68" s="406"/>
      <c r="T68" s="405">
        <f t="shared" si="6"/>
        <v>3127.1086518124225</v>
      </c>
      <c r="U68" s="405">
        <f t="shared" si="9"/>
        <v>8874.295057363368</v>
      </c>
      <c r="AN68" s="129">
        <f t="shared" si="2"/>
        <v>180.02105563763686</v>
      </c>
    </row>
    <row r="69" spans="1:40" s="2" customFormat="1" ht="15" customHeight="1" x14ac:dyDescent="0.2">
      <c r="A69" s="3"/>
      <c r="J69" s="328"/>
      <c r="M69" s="124" t="str">
        <f>VLOOKUP(M68,índices!$G:$H,2,0)</f>
        <v>Marzo</v>
      </c>
      <c r="N69" s="125">
        <f t="shared" si="3"/>
        <v>2030</v>
      </c>
      <c r="O69" s="275">
        <f t="shared" si="8"/>
        <v>62</v>
      </c>
      <c r="P69" s="405">
        <f t="shared" si="4"/>
        <v>8874.295057363368</v>
      </c>
      <c r="Q69" s="405">
        <f t="shared" si="0"/>
        <v>3307.1297074500594</v>
      </c>
      <c r="R69" s="405">
        <f t="shared" si="5"/>
        <v>133.11442586045052</v>
      </c>
      <c r="S69" s="406"/>
      <c r="T69" s="405">
        <f t="shared" si="6"/>
        <v>3174.015281589609</v>
      </c>
      <c r="U69" s="405">
        <f t="shared" si="9"/>
        <v>5700.279775773759</v>
      </c>
      <c r="AN69" s="129">
        <f t="shared" si="2"/>
        <v>133.11442586045052</v>
      </c>
    </row>
    <row r="70" spans="1:40" s="2" customFormat="1" ht="15" customHeight="1" x14ac:dyDescent="0.2">
      <c r="A70" s="3"/>
      <c r="J70" s="328"/>
      <c r="M70" s="124" t="str">
        <f>VLOOKUP(M69,índices!$G:$H,2,0)</f>
        <v>Abril</v>
      </c>
      <c r="N70" s="125">
        <f t="shared" si="3"/>
        <v>2030</v>
      </c>
      <c r="O70" s="275">
        <f t="shared" si="8"/>
        <v>63</v>
      </c>
      <c r="P70" s="405">
        <f t="shared" si="4"/>
        <v>5700.279775773759</v>
      </c>
      <c r="Q70" s="405">
        <f t="shared" si="0"/>
        <v>3307.1297074500594</v>
      </c>
      <c r="R70" s="405">
        <f t="shared" si="5"/>
        <v>85.50419663660638</v>
      </c>
      <c r="S70" s="406"/>
      <c r="T70" s="405">
        <f t="shared" si="6"/>
        <v>3221.6255108134528</v>
      </c>
      <c r="U70" s="405">
        <f t="shared" si="9"/>
        <v>2478.6542649603061</v>
      </c>
      <c r="AN70" s="129">
        <f t="shared" si="2"/>
        <v>85.50419663660638</v>
      </c>
    </row>
    <row r="71" spans="1:40" s="2" customFormat="1" ht="15" customHeight="1" x14ac:dyDescent="0.2">
      <c r="A71" s="3"/>
      <c r="J71" s="328"/>
      <c r="M71" s="124" t="str">
        <f>VLOOKUP(M70,índices!$G:$H,2,0)</f>
        <v>Mayo</v>
      </c>
      <c r="N71" s="125">
        <f t="shared" si="3"/>
        <v>2030</v>
      </c>
      <c r="O71" s="275">
        <f t="shared" si="8"/>
        <v>64</v>
      </c>
      <c r="P71" s="405">
        <f t="shared" si="4"/>
        <v>2478.6542649603061</v>
      </c>
      <c r="Q71" s="405">
        <f t="shared" si="0"/>
        <v>3307.1297074500594</v>
      </c>
      <c r="R71" s="405">
        <f t="shared" si="5"/>
        <v>37.179813974404588</v>
      </c>
      <c r="S71" s="406"/>
      <c r="T71" s="405">
        <f t="shared" si="6"/>
        <v>3269.9498934756548</v>
      </c>
      <c r="U71" s="405">
        <f t="shared" si="9"/>
        <v>-791.29562851534865</v>
      </c>
      <c r="AN71" s="129">
        <f t="shared" si="2"/>
        <v>37.179813974404588</v>
      </c>
    </row>
    <row r="72" spans="1:40" s="2" customFormat="1" ht="15" customHeight="1" x14ac:dyDescent="0.2">
      <c r="A72" s="3"/>
      <c r="J72" s="328"/>
      <c r="M72" s="124" t="str">
        <f>VLOOKUP(M71,índices!$G:$H,2,0)</f>
        <v>Junio</v>
      </c>
      <c r="N72" s="125">
        <f t="shared" si="3"/>
        <v>2030</v>
      </c>
      <c r="O72" s="275">
        <f t="shared" si="8"/>
        <v>65</v>
      </c>
      <c r="P72" s="405">
        <f t="shared" si="4"/>
        <v>-791.29562851534865</v>
      </c>
      <c r="Q72" s="405">
        <f t="shared" ref="Q72:Q135" si="10">$F$15</f>
        <v>3307.1297074500594</v>
      </c>
      <c r="R72" s="405">
        <f t="shared" si="5"/>
        <v>-11.869434427730228</v>
      </c>
      <c r="S72" s="406"/>
      <c r="T72" s="405">
        <f t="shared" ref="T72:T135" si="11">Q72-R72</f>
        <v>3318.9991418777895</v>
      </c>
      <c r="U72" s="405">
        <f t="shared" si="9"/>
        <v>-4110.2947703931386</v>
      </c>
      <c r="AN72" s="129">
        <f t="shared" ref="AN72:AN135" si="12">IF(R72&gt;0,R72,0)</f>
        <v>0</v>
      </c>
    </row>
    <row r="73" spans="1:40" s="2" customFormat="1" ht="15" customHeight="1" x14ac:dyDescent="0.2">
      <c r="A73" s="3"/>
      <c r="J73" s="328"/>
      <c r="M73" s="124" t="str">
        <f>VLOOKUP(M72,índices!$G:$H,2,0)</f>
        <v>Julio</v>
      </c>
      <c r="N73" s="125">
        <f t="shared" ref="N73:N136" si="13">IF(M72="Diciembre",N72+1,N72)</f>
        <v>2030</v>
      </c>
      <c r="O73" s="275">
        <f t="shared" si="8"/>
        <v>66</v>
      </c>
      <c r="P73" s="405">
        <f t="shared" ref="P73:P136" si="14">U72</f>
        <v>-4110.2947703931386</v>
      </c>
      <c r="Q73" s="405">
        <f t="shared" si="10"/>
        <v>3307.1297074500594</v>
      </c>
      <c r="R73" s="405">
        <f t="shared" ref="R73:R136" si="15">P73*$F$13/12</f>
        <v>-61.654421555897073</v>
      </c>
      <c r="S73" s="406"/>
      <c r="T73" s="405">
        <f t="shared" si="11"/>
        <v>3368.7841290059564</v>
      </c>
      <c r="U73" s="405">
        <f t="shared" ref="U73:U77" si="16">P73-T73-S73</f>
        <v>-7479.0788993990955</v>
      </c>
      <c r="AN73" s="129">
        <f t="shared" si="12"/>
        <v>0</v>
      </c>
    </row>
    <row r="74" spans="1:40" s="2" customFormat="1" ht="15" customHeight="1" x14ac:dyDescent="0.2">
      <c r="A74" s="3"/>
      <c r="J74" s="328"/>
      <c r="M74" s="124" t="str">
        <f>VLOOKUP(M73,índices!$G:$H,2,0)</f>
        <v>Agosto</v>
      </c>
      <c r="N74" s="125">
        <f t="shared" si="13"/>
        <v>2030</v>
      </c>
      <c r="O74" s="275">
        <f t="shared" ref="O74:O79" si="17">O73+1</f>
        <v>67</v>
      </c>
      <c r="P74" s="405">
        <f t="shared" si="14"/>
        <v>-7479.0788993990955</v>
      </c>
      <c r="Q74" s="405">
        <f t="shared" si="10"/>
        <v>3307.1297074500594</v>
      </c>
      <c r="R74" s="405">
        <f t="shared" si="15"/>
        <v>-112.18618349098642</v>
      </c>
      <c r="S74" s="406"/>
      <c r="T74" s="405">
        <f t="shared" si="11"/>
        <v>3419.3158909410458</v>
      </c>
      <c r="U74" s="405">
        <f t="shared" si="16"/>
        <v>-10898.394790340142</v>
      </c>
      <c r="AN74" s="129">
        <f t="shared" si="12"/>
        <v>0</v>
      </c>
    </row>
    <row r="75" spans="1:40" s="2" customFormat="1" ht="15" customHeight="1" x14ac:dyDescent="0.2">
      <c r="A75" s="3"/>
      <c r="J75" s="328"/>
      <c r="M75" s="124" t="str">
        <f>VLOOKUP(M74,índices!$G:$H,2,0)</f>
        <v>Septiembre</v>
      </c>
      <c r="N75" s="125">
        <f t="shared" si="13"/>
        <v>2030</v>
      </c>
      <c r="O75" s="275">
        <f t="shared" si="17"/>
        <v>68</v>
      </c>
      <c r="P75" s="405">
        <f t="shared" si="14"/>
        <v>-10898.394790340142</v>
      </c>
      <c r="Q75" s="405">
        <f t="shared" si="10"/>
        <v>3307.1297074500594</v>
      </c>
      <c r="R75" s="405">
        <f t="shared" si="15"/>
        <v>-163.47592185510214</v>
      </c>
      <c r="S75" s="406"/>
      <c r="T75" s="405">
        <f t="shared" si="11"/>
        <v>3470.6056293051615</v>
      </c>
      <c r="U75" s="405">
        <f t="shared" si="16"/>
        <v>-14369.000419645305</v>
      </c>
      <c r="AN75" s="129">
        <f t="shared" si="12"/>
        <v>0</v>
      </c>
    </row>
    <row r="76" spans="1:40" s="2" customFormat="1" ht="15" customHeight="1" x14ac:dyDescent="0.2">
      <c r="A76" s="3"/>
      <c r="J76" s="328"/>
      <c r="M76" s="124" t="str">
        <f>VLOOKUP(M75,índices!$G:$H,2,0)</f>
        <v>Octubre</v>
      </c>
      <c r="N76" s="125">
        <f t="shared" si="13"/>
        <v>2030</v>
      </c>
      <c r="O76" s="275">
        <f t="shared" si="17"/>
        <v>69</v>
      </c>
      <c r="P76" s="405">
        <f t="shared" si="14"/>
        <v>-14369.000419645305</v>
      </c>
      <c r="Q76" s="405">
        <f t="shared" si="10"/>
        <v>3307.1297074500594</v>
      </c>
      <c r="R76" s="405">
        <f t="shared" si="15"/>
        <v>-215.53500629467956</v>
      </c>
      <c r="S76" s="406"/>
      <c r="T76" s="405">
        <f t="shared" si="11"/>
        <v>3522.6647137447389</v>
      </c>
      <c r="U76" s="405">
        <f t="shared" si="16"/>
        <v>-17891.665133390045</v>
      </c>
      <c r="AN76" s="129">
        <f t="shared" si="12"/>
        <v>0</v>
      </c>
    </row>
    <row r="77" spans="1:40" s="2" customFormat="1" ht="15" customHeight="1" x14ac:dyDescent="0.2">
      <c r="A77" s="3"/>
      <c r="J77" s="328"/>
      <c r="M77" s="124" t="str">
        <f>VLOOKUP(M76,índices!$G:$H,2,0)</f>
        <v>Noviembre</v>
      </c>
      <c r="N77" s="125">
        <f t="shared" si="13"/>
        <v>2030</v>
      </c>
      <c r="O77" s="275">
        <f t="shared" si="17"/>
        <v>70</v>
      </c>
      <c r="P77" s="405">
        <f t="shared" si="14"/>
        <v>-17891.665133390045</v>
      </c>
      <c r="Q77" s="405">
        <f t="shared" si="10"/>
        <v>3307.1297074500594</v>
      </c>
      <c r="R77" s="405">
        <f t="shared" si="15"/>
        <v>-268.37497700085066</v>
      </c>
      <c r="S77" s="406"/>
      <c r="T77" s="405">
        <f t="shared" si="11"/>
        <v>3575.5046844509102</v>
      </c>
      <c r="U77" s="405">
        <f t="shared" si="16"/>
        <v>-21467.169817840953</v>
      </c>
      <c r="AN77" s="129">
        <f t="shared" si="12"/>
        <v>0</v>
      </c>
    </row>
    <row r="78" spans="1:40" s="2" customFormat="1" ht="15" customHeight="1" x14ac:dyDescent="0.2">
      <c r="A78" s="3"/>
      <c r="J78" s="328"/>
      <c r="M78" s="124" t="str">
        <f>VLOOKUP(M77,índices!$G:$H,2,0)</f>
        <v>Diciembre</v>
      </c>
      <c r="N78" s="125">
        <f t="shared" si="13"/>
        <v>2030</v>
      </c>
      <c r="O78" s="275">
        <f t="shared" si="17"/>
        <v>71</v>
      </c>
      <c r="P78" s="405">
        <f t="shared" si="14"/>
        <v>-21467.169817840953</v>
      </c>
      <c r="Q78" s="405">
        <f t="shared" si="10"/>
        <v>3307.1297074500594</v>
      </c>
      <c r="R78" s="405">
        <f t="shared" si="15"/>
        <v>-322.00754726761426</v>
      </c>
      <c r="S78" s="406"/>
      <c r="T78" s="405">
        <f t="shared" si="11"/>
        <v>3629.1372547176738</v>
      </c>
      <c r="U78" s="405">
        <f t="shared" ref="U78:U135" si="18">P78-T78-S78</f>
        <v>-25096.307072558626</v>
      </c>
      <c r="AN78" s="129">
        <f t="shared" si="12"/>
        <v>0</v>
      </c>
    </row>
    <row r="79" spans="1:40" s="2" customFormat="1" ht="15" customHeight="1" x14ac:dyDescent="0.2">
      <c r="A79" s="3"/>
      <c r="J79" s="328"/>
      <c r="M79" s="124" t="str">
        <f>VLOOKUP(M78,índices!$G:$H,2,0)</f>
        <v>Enero</v>
      </c>
      <c r="N79" s="125">
        <f t="shared" si="13"/>
        <v>2031</v>
      </c>
      <c r="O79" s="275">
        <f t="shared" si="17"/>
        <v>72</v>
      </c>
      <c r="P79" s="405">
        <f t="shared" si="14"/>
        <v>-25096.307072558626</v>
      </c>
      <c r="Q79" s="405">
        <f t="shared" si="10"/>
        <v>3307.1297074500594</v>
      </c>
      <c r="R79" s="405">
        <f t="shared" si="15"/>
        <v>-376.44460608837932</v>
      </c>
      <c r="S79" s="406"/>
      <c r="T79" s="405">
        <f t="shared" si="11"/>
        <v>3683.5743135384387</v>
      </c>
      <c r="U79" s="405">
        <f t="shared" si="18"/>
        <v>-28779.881386097066</v>
      </c>
      <c r="AN79" s="129">
        <f t="shared" si="12"/>
        <v>0</v>
      </c>
    </row>
    <row r="80" spans="1:40" s="2" customFormat="1" ht="15" customHeight="1" x14ac:dyDescent="0.2">
      <c r="A80" s="3"/>
      <c r="J80" s="328"/>
      <c r="M80" s="124" t="str">
        <f>VLOOKUP(M79,índices!$G:$H,2,0)</f>
        <v>Febrero</v>
      </c>
      <c r="N80" s="125">
        <f t="shared" si="13"/>
        <v>2031</v>
      </c>
      <c r="O80" s="275"/>
      <c r="P80" s="405">
        <f t="shared" si="14"/>
        <v>-28779.881386097066</v>
      </c>
      <c r="Q80" s="405">
        <f t="shared" si="10"/>
        <v>3307.1297074500594</v>
      </c>
      <c r="R80" s="405">
        <f t="shared" si="15"/>
        <v>-431.69822079145598</v>
      </c>
      <c r="S80" s="406"/>
      <c r="T80" s="405">
        <f t="shared" si="11"/>
        <v>3738.8279282415156</v>
      </c>
      <c r="U80" s="405">
        <f t="shared" si="18"/>
        <v>-32518.709314338583</v>
      </c>
      <c r="AN80" s="129">
        <f t="shared" si="12"/>
        <v>0</v>
      </c>
    </row>
    <row r="81" spans="1:40" s="2" customFormat="1" ht="15" customHeight="1" x14ac:dyDescent="0.2">
      <c r="A81" s="3"/>
      <c r="J81" s="328"/>
      <c r="M81" s="124" t="str">
        <f>VLOOKUP(M80,índices!$G:$H,2,0)</f>
        <v>Marzo</v>
      </c>
      <c r="N81" s="125">
        <f t="shared" si="13"/>
        <v>2031</v>
      </c>
      <c r="O81" s="275"/>
      <c r="P81" s="405">
        <f t="shared" si="14"/>
        <v>-32518.709314338583</v>
      </c>
      <c r="Q81" s="405">
        <f t="shared" si="10"/>
        <v>3307.1297074500594</v>
      </c>
      <c r="R81" s="405">
        <f t="shared" si="15"/>
        <v>-487.78063971507873</v>
      </c>
      <c r="S81" s="406"/>
      <c r="T81" s="405">
        <f t="shared" si="11"/>
        <v>3794.9103471651383</v>
      </c>
      <c r="U81" s="405">
        <f t="shared" si="18"/>
        <v>-36313.619661503719</v>
      </c>
      <c r="AN81" s="129">
        <f t="shared" si="12"/>
        <v>0</v>
      </c>
    </row>
    <row r="82" spans="1:40" s="2" customFormat="1" ht="15" customHeight="1" x14ac:dyDescent="0.2">
      <c r="A82" s="3"/>
      <c r="J82" s="328"/>
      <c r="M82" s="124" t="str">
        <f>VLOOKUP(M81,índices!$G:$H,2,0)</f>
        <v>Abril</v>
      </c>
      <c r="N82" s="125">
        <f t="shared" si="13"/>
        <v>2031</v>
      </c>
      <c r="O82" s="275"/>
      <c r="P82" s="405">
        <f t="shared" si="14"/>
        <v>-36313.619661503719</v>
      </c>
      <c r="Q82" s="405">
        <f t="shared" si="10"/>
        <v>3307.1297074500594</v>
      </c>
      <c r="R82" s="405">
        <f t="shared" si="15"/>
        <v>-544.70429492255573</v>
      </c>
      <c r="S82" s="406"/>
      <c r="T82" s="405">
        <f t="shared" si="11"/>
        <v>3851.834002372615</v>
      </c>
      <c r="U82" s="405">
        <f t="shared" si="18"/>
        <v>-40165.453663876331</v>
      </c>
      <c r="AN82" s="129">
        <f t="shared" si="12"/>
        <v>0</v>
      </c>
    </row>
    <row r="83" spans="1:40" s="2" customFormat="1" ht="15" customHeight="1" x14ac:dyDescent="0.2">
      <c r="A83" s="3"/>
      <c r="J83" s="328"/>
      <c r="M83" s="124" t="str">
        <f>VLOOKUP(M82,índices!$G:$H,2,0)</f>
        <v>Mayo</v>
      </c>
      <c r="N83" s="125">
        <f t="shared" si="13"/>
        <v>2031</v>
      </c>
      <c r="O83" s="275"/>
      <c r="P83" s="405">
        <f t="shared" si="14"/>
        <v>-40165.453663876331</v>
      </c>
      <c r="Q83" s="405">
        <f t="shared" si="10"/>
        <v>3307.1297074500594</v>
      </c>
      <c r="R83" s="405">
        <f t="shared" si="15"/>
        <v>-602.48180495814495</v>
      </c>
      <c r="S83" s="406"/>
      <c r="T83" s="405">
        <f t="shared" si="11"/>
        <v>3909.6115124082044</v>
      </c>
      <c r="U83" s="405">
        <f t="shared" si="18"/>
        <v>-44075.065176284537</v>
      </c>
      <c r="AN83" s="129">
        <f t="shared" si="12"/>
        <v>0</v>
      </c>
    </row>
    <row r="84" spans="1:40" s="2" customFormat="1" ht="15" customHeight="1" x14ac:dyDescent="0.2">
      <c r="A84" s="3"/>
      <c r="J84" s="328"/>
      <c r="M84" s="124" t="str">
        <f>VLOOKUP(M83,índices!$G:$H,2,0)</f>
        <v>Junio</v>
      </c>
      <c r="N84" s="125">
        <f t="shared" si="13"/>
        <v>2031</v>
      </c>
      <c r="O84" s="275"/>
      <c r="P84" s="405">
        <f t="shared" si="14"/>
        <v>-44075.065176284537</v>
      </c>
      <c r="Q84" s="405">
        <f t="shared" si="10"/>
        <v>3307.1297074500594</v>
      </c>
      <c r="R84" s="405">
        <f t="shared" si="15"/>
        <v>-661.125977644268</v>
      </c>
      <c r="S84" s="406"/>
      <c r="T84" s="405">
        <f t="shared" si="11"/>
        <v>3968.2556850943274</v>
      </c>
      <c r="U84" s="405">
        <f t="shared" si="18"/>
        <v>-48043.320861378867</v>
      </c>
      <c r="AN84" s="129">
        <f t="shared" si="12"/>
        <v>0</v>
      </c>
    </row>
    <row r="85" spans="1:40" s="2" customFormat="1" ht="15" customHeight="1" x14ac:dyDescent="0.2">
      <c r="A85" s="3"/>
      <c r="J85" s="328"/>
      <c r="M85" s="124" t="str">
        <f>VLOOKUP(M84,índices!$G:$H,2,0)</f>
        <v>Julio</v>
      </c>
      <c r="N85" s="125">
        <f t="shared" si="13"/>
        <v>2031</v>
      </c>
      <c r="O85" s="275"/>
      <c r="P85" s="405">
        <f t="shared" si="14"/>
        <v>-48043.320861378867</v>
      </c>
      <c r="Q85" s="405">
        <f t="shared" si="10"/>
        <v>3307.1297074500594</v>
      </c>
      <c r="R85" s="405">
        <f t="shared" si="15"/>
        <v>-720.64981292068296</v>
      </c>
      <c r="S85" s="406"/>
      <c r="T85" s="405">
        <f t="shared" si="11"/>
        <v>4027.7795203707424</v>
      </c>
      <c r="U85" s="405">
        <f t="shared" si="18"/>
        <v>-52071.100381749609</v>
      </c>
      <c r="AN85" s="129">
        <f t="shared" si="12"/>
        <v>0</v>
      </c>
    </row>
    <row r="86" spans="1:40" s="2" customFormat="1" ht="15" customHeight="1" x14ac:dyDescent="0.2">
      <c r="A86" s="3"/>
      <c r="J86" s="328"/>
      <c r="M86" s="124" t="str">
        <f>VLOOKUP(M85,índices!$G:$H,2,0)</f>
        <v>Agosto</v>
      </c>
      <c r="N86" s="125">
        <f t="shared" si="13"/>
        <v>2031</v>
      </c>
      <c r="O86" s="275"/>
      <c r="P86" s="405">
        <f t="shared" si="14"/>
        <v>-52071.100381749609</v>
      </c>
      <c r="Q86" s="405">
        <f t="shared" si="10"/>
        <v>3307.1297074500594</v>
      </c>
      <c r="R86" s="405">
        <f t="shared" si="15"/>
        <v>-781.06650572624415</v>
      </c>
      <c r="S86" s="406"/>
      <c r="T86" s="405">
        <f t="shared" si="11"/>
        <v>4088.1962131763034</v>
      </c>
      <c r="U86" s="405">
        <f t="shared" si="18"/>
        <v>-56159.296594925916</v>
      </c>
      <c r="AN86" s="129">
        <f t="shared" si="12"/>
        <v>0</v>
      </c>
    </row>
    <row r="87" spans="1:40" s="2" customFormat="1" ht="15" customHeight="1" x14ac:dyDescent="0.2">
      <c r="A87" s="3"/>
      <c r="J87" s="328"/>
      <c r="M87" s="124" t="str">
        <f>VLOOKUP(M86,índices!$G:$H,2,0)</f>
        <v>Septiembre</v>
      </c>
      <c r="N87" s="125">
        <f t="shared" si="13"/>
        <v>2031</v>
      </c>
      <c r="O87" s="275"/>
      <c r="P87" s="405">
        <f t="shared" si="14"/>
        <v>-56159.296594925916</v>
      </c>
      <c r="Q87" s="405">
        <f t="shared" si="10"/>
        <v>3307.1297074500594</v>
      </c>
      <c r="R87" s="405">
        <f t="shared" si="15"/>
        <v>-842.38944892388872</v>
      </c>
      <c r="S87" s="406"/>
      <c r="T87" s="405">
        <f t="shared" si="11"/>
        <v>4149.5191563739481</v>
      </c>
      <c r="U87" s="405">
        <f t="shared" si="18"/>
        <v>-60308.815751299866</v>
      </c>
      <c r="AN87" s="129">
        <f t="shared" si="12"/>
        <v>0</v>
      </c>
    </row>
    <row r="88" spans="1:40" s="2" customFormat="1" ht="15" customHeight="1" x14ac:dyDescent="0.2">
      <c r="A88" s="3"/>
      <c r="J88" s="328"/>
      <c r="M88" s="124" t="str">
        <f>VLOOKUP(M87,índices!$G:$H,2,0)</f>
        <v>Octubre</v>
      </c>
      <c r="N88" s="125">
        <f t="shared" si="13"/>
        <v>2031</v>
      </c>
      <c r="O88" s="275"/>
      <c r="P88" s="405">
        <f t="shared" si="14"/>
        <v>-60308.815751299866</v>
      </c>
      <c r="Q88" s="405">
        <f t="shared" si="10"/>
        <v>3307.1297074500594</v>
      </c>
      <c r="R88" s="405">
        <f t="shared" si="15"/>
        <v>-904.63223626949787</v>
      </c>
      <c r="S88" s="406"/>
      <c r="T88" s="405">
        <f t="shared" si="11"/>
        <v>4211.7619437195572</v>
      </c>
      <c r="U88" s="405">
        <f t="shared" si="18"/>
        <v>-64520.577695019427</v>
      </c>
      <c r="AN88" s="129">
        <f t="shared" si="12"/>
        <v>0</v>
      </c>
    </row>
    <row r="89" spans="1:40" s="2" customFormat="1" ht="15" customHeight="1" x14ac:dyDescent="0.2">
      <c r="A89" s="3"/>
      <c r="J89" s="328"/>
      <c r="M89" s="124" t="str">
        <f>VLOOKUP(M88,índices!$G:$H,2,0)</f>
        <v>Noviembre</v>
      </c>
      <c r="N89" s="125">
        <f t="shared" si="13"/>
        <v>2031</v>
      </c>
      <c r="O89" s="275"/>
      <c r="P89" s="405">
        <f t="shared" si="14"/>
        <v>-64520.577695019427</v>
      </c>
      <c r="Q89" s="405">
        <f t="shared" si="10"/>
        <v>3307.1297074500594</v>
      </c>
      <c r="R89" s="405">
        <f t="shared" si="15"/>
        <v>-967.80866542529145</v>
      </c>
      <c r="S89" s="406"/>
      <c r="T89" s="405">
        <f t="shared" si="11"/>
        <v>4274.938372875351</v>
      </c>
      <c r="U89" s="405">
        <f t="shared" si="18"/>
        <v>-68795.516067894772</v>
      </c>
      <c r="AN89" s="129">
        <f t="shared" si="12"/>
        <v>0</v>
      </c>
    </row>
    <row r="90" spans="1:40" s="2" customFormat="1" ht="15" customHeight="1" x14ac:dyDescent="0.2">
      <c r="A90" s="3"/>
      <c r="J90" s="328"/>
      <c r="M90" s="124" t="str">
        <f>VLOOKUP(M89,índices!$G:$H,2,0)</f>
        <v>Diciembre</v>
      </c>
      <c r="N90" s="125">
        <f t="shared" si="13"/>
        <v>2031</v>
      </c>
      <c r="O90" s="275"/>
      <c r="P90" s="405">
        <f t="shared" si="14"/>
        <v>-68795.516067894772</v>
      </c>
      <c r="Q90" s="405">
        <f t="shared" si="10"/>
        <v>3307.1297074500594</v>
      </c>
      <c r="R90" s="405">
        <f t="shared" si="15"/>
        <v>-1031.9327410184217</v>
      </c>
      <c r="S90" s="406"/>
      <c r="T90" s="405">
        <f t="shared" si="11"/>
        <v>4339.0624484684813</v>
      </c>
      <c r="U90" s="405">
        <f t="shared" si="18"/>
        <v>-73134.578516363254</v>
      </c>
      <c r="AN90" s="129">
        <f t="shared" si="12"/>
        <v>0</v>
      </c>
    </row>
    <row r="91" spans="1:40" s="2" customFormat="1" ht="15" customHeight="1" x14ac:dyDescent="0.2">
      <c r="A91" s="3"/>
      <c r="J91" s="328"/>
      <c r="M91" s="124" t="str">
        <f>VLOOKUP(M90,índices!$G:$H,2,0)</f>
        <v>Enero</v>
      </c>
      <c r="N91" s="125">
        <f t="shared" si="13"/>
        <v>2032</v>
      </c>
      <c r="O91" s="275"/>
      <c r="P91" s="405">
        <f t="shared" si="14"/>
        <v>-73134.578516363254</v>
      </c>
      <c r="Q91" s="405">
        <f t="shared" si="10"/>
        <v>3307.1297074500594</v>
      </c>
      <c r="R91" s="405">
        <f t="shared" si="15"/>
        <v>-1097.0186777454487</v>
      </c>
      <c r="S91" s="406"/>
      <c r="T91" s="405">
        <f t="shared" si="11"/>
        <v>4404.1483851955081</v>
      </c>
      <c r="U91" s="405">
        <f t="shared" si="18"/>
        <v>-77538.726901558766</v>
      </c>
      <c r="AN91" s="129">
        <f t="shared" si="12"/>
        <v>0</v>
      </c>
    </row>
    <row r="92" spans="1:40" s="2" customFormat="1" ht="15" customHeight="1" x14ac:dyDescent="0.2">
      <c r="A92" s="3"/>
      <c r="J92" s="328"/>
      <c r="M92" s="124" t="str">
        <f>VLOOKUP(M91,índices!$G:$H,2,0)</f>
        <v>Febrero</v>
      </c>
      <c r="N92" s="125">
        <f t="shared" si="13"/>
        <v>2032</v>
      </c>
      <c r="O92" s="275"/>
      <c r="P92" s="405">
        <f t="shared" si="14"/>
        <v>-77538.726901558766</v>
      </c>
      <c r="Q92" s="405">
        <f t="shared" si="10"/>
        <v>3307.1297074500594</v>
      </c>
      <c r="R92" s="405">
        <f t="shared" si="15"/>
        <v>-1163.0809035233815</v>
      </c>
      <c r="S92" s="406"/>
      <c r="T92" s="405">
        <f t="shared" si="11"/>
        <v>4470.2106109734414</v>
      </c>
      <c r="U92" s="405">
        <f t="shared" si="18"/>
        <v>-82008.937512532211</v>
      </c>
      <c r="AN92" s="129">
        <f t="shared" si="12"/>
        <v>0</v>
      </c>
    </row>
    <row r="93" spans="1:40" s="2" customFormat="1" ht="15" customHeight="1" x14ac:dyDescent="0.2">
      <c r="A93" s="3"/>
      <c r="J93" s="328"/>
      <c r="M93" s="124" t="str">
        <f>VLOOKUP(M92,índices!$G:$H,2,0)</f>
        <v>Marzo</v>
      </c>
      <c r="N93" s="125">
        <f t="shared" si="13"/>
        <v>2032</v>
      </c>
      <c r="O93" s="275"/>
      <c r="P93" s="405">
        <f t="shared" si="14"/>
        <v>-82008.937512532211</v>
      </c>
      <c r="Q93" s="405">
        <f t="shared" si="10"/>
        <v>3307.1297074500594</v>
      </c>
      <c r="R93" s="405">
        <f t="shared" si="15"/>
        <v>-1230.134062687983</v>
      </c>
      <c r="S93" s="406"/>
      <c r="T93" s="405">
        <f t="shared" si="11"/>
        <v>4537.2637701380427</v>
      </c>
      <c r="U93" s="405">
        <f t="shared" si="18"/>
        <v>-86546.201282670256</v>
      </c>
      <c r="AN93" s="129">
        <f t="shared" si="12"/>
        <v>0</v>
      </c>
    </row>
    <row r="94" spans="1:40" s="2" customFormat="1" ht="15" customHeight="1" x14ac:dyDescent="0.2">
      <c r="A94" s="3"/>
      <c r="J94" s="328"/>
      <c r="M94" s="124" t="str">
        <f>VLOOKUP(M93,índices!$G:$H,2,0)</f>
        <v>Abril</v>
      </c>
      <c r="N94" s="125">
        <f t="shared" si="13"/>
        <v>2032</v>
      </c>
      <c r="O94" s="275"/>
      <c r="P94" s="405">
        <f t="shared" si="14"/>
        <v>-86546.201282670256</v>
      </c>
      <c r="Q94" s="405">
        <f t="shared" si="10"/>
        <v>3307.1297074500594</v>
      </c>
      <c r="R94" s="405">
        <f t="shared" si="15"/>
        <v>-1298.1930192400539</v>
      </c>
      <c r="S94" s="406"/>
      <c r="T94" s="405">
        <f t="shared" si="11"/>
        <v>4605.3227266901131</v>
      </c>
      <c r="U94" s="405">
        <f t="shared" si="18"/>
        <v>-91151.524009360364</v>
      </c>
      <c r="AN94" s="129">
        <f t="shared" si="12"/>
        <v>0</v>
      </c>
    </row>
    <row r="95" spans="1:40" s="2" customFormat="1" ht="15" customHeight="1" x14ac:dyDescent="0.2">
      <c r="A95" s="3"/>
      <c r="J95" s="328"/>
      <c r="M95" s="124" t="str">
        <f>VLOOKUP(M94,índices!$G:$H,2,0)</f>
        <v>Mayo</v>
      </c>
      <c r="N95" s="125">
        <f t="shared" si="13"/>
        <v>2032</v>
      </c>
      <c r="O95" s="275"/>
      <c r="P95" s="405">
        <f t="shared" si="14"/>
        <v>-91151.524009360364</v>
      </c>
      <c r="Q95" s="405">
        <f t="shared" si="10"/>
        <v>3307.1297074500594</v>
      </c>
      <c r="R95" s="405">
        <f t="shared" si="15"/>
        <v>-1367.2728601404053</v>
      </c>
      <c r="S95" s="406"/>
      <c r="T95" s="405">
        <f t="shared" si="11"/>
        <v>4674.402567590465</v>
      </c>
      <c r="U95" s="405">
        <f t="shared" si="18"/>
        <v>-95825.926576950835</v>
      </c>
      <c r="AN95" s="129">
        <f t="shared" si="12"/>
        <v>0</v>
      </c>
    </row>
    <row r="96" spans="1:40" s="2" customFormat="1" ht="15" customHeight="1" x14ac:dyDescent="0.2">
      <c r="A96" s="3"/>
      <c r="J96" s="328"/>
      <c r="M96" s="124" t="str">
        <f>VLOOKUP(M95,índices!$G:$H,2,0)</f>
        <v>Junio</v>
      </c>
      <c r="N96" s="125">
        <f t="shared" si="13"/>
        <v>2032</v>
      </c>
      <c r="O96" s="275"/>
      <c r="P96" s="405">
        <f t="shared" si="14"/>
        <v>-95825.926576950835</v>
      </c>
      <c r="Q96" s="405">
        <f t="shared" si="10"/>
        <v>3307.1297074500594</v>
      </c>
      <c r="R96" s="405">
        <f t="shared" si="15"/>
        <v>-1437.3888986542624</v>
      </c>
      <c r="S96" s="406"/>
      <c r="T96" s="405">
        <f t="shared" si="11"/>
        <v>4744.5186061043223</v>
      </c>
      <c r="U96" s="405">
        <f t="shared" si="18"/>
        <v>-100570.44518305516</v>
      </c>
      <c r="AN96" s="129">
        <f t="shared" si="12"/>
        <v>0</v>
      </c>
    </row>
    <row r="97" spans="1:40" s="2" customFormat="1" ht="15" customHeight="1" x14ac:dyDescent="0.2">
      <c r="A97" s="3"/>
      <c r="J97" s="328"/>
      <c r="M97" s="124" t="str">
        <f>VLOOKUP(M96,índices!$G:$H,2,0)</f>
        <v>Julio</v>
      </c>
      <c r="N97" s="125">
        <f t="shared" si="13"/>
        <v>2032</v>
      </c>
      <c r="O97" s="275"/>
      <c r="P97" s="405">
        <f t="shared" si="14"/>
        <v>-100570.44518305516</v>
      </c>
      <c r="Q97" s="405">
        <f t="shared" si="10"/>
        <v>3307.1297074500594</v>
      </c>
      <c r="R97" s="405">
        <f t="shared" si="15"/>
        <v>-1508.5566777458273</v>
      </c>
      <c r="S97" s="406"/>
      <c r="T97" s="405">
        <f t="shared" si="11"/>
        <v>4815.6863851958869</v>
      </c>
      <c r="U97" s="405">
        <f t="shared" si="18"/>
        <v>-105386.13156825105</v>
      </c>
      <c r="AN97" s="129">
        <f t="shared" si="12"/>
        <v>0</v>
      </c>
    </row>
    <row r="98" spans="1:40" s="2" customFormat="1" ht="15" customHeight="1" x14ac:dyDescent="0.2">
      <c r="A98" s="3"/>
      <c r="J98" s="328"/>
      <c r="M98" s="124" t="str">
        <f>VLOOKUP(M97,índices!$G:$H,2,0)</f>
        <v>Agosto</v>
      </c>
      <c r="N98" s="125">
        <f t="shared" si="13"/>
        <v>2032</v>
      </c>
      <c r="O98" s="275"/>
      <c r="P98" s="405">
        <f t="shared" si="14"/>
        <v>-105386.13156825105</v>
      </c>
      <c r="Q98" s="405">
        <f t="shared" si="10"/>
        <v>3307.1297074500594</v>
      </c>
      <c r="R98" s="405">
        <f t="shared" si="15"/>
        <v>-1580.7919735237656</v>
      </c>
      <c r="S98" s="406"/>
      <c r="T98" s="405">
        <f t="shared" si="11"/>
        <v>4887.9216809738246</v>
      </c>
      <c r="U98" s="405">
        <f t="shared" si="18"/>
        <v>-110274.05324922487</v>
      </c>
      <c r="AN98" s="129">
        <f t="shared" si="12"/>
        <v>0</v>
      </c>
    </row>
    <row r="99" spans="1:40" s="2" customFormat="1" ht="15" customHeight="1" x14ac:dyDescent="0.2">
      <c r="A99" s="3"/>
      <c r="J99" s="328"/>
      <c r="M99" s="124" t="str">
        <f>VLOOKUP(M98,índices!$G:$H,2,0)</f>
        <v>Septiembre</v>
      </c>
      <c r="N99" s="125">
        <f t="shared" si="13"/>
        <v>2032</v>
      </c>
      <c r="O99" s="275"/>
      <c r="P99" s="405">
        <f t="shared" si="14"/>
        <v>-110274.05324922487</v>
      </c>
      <c r="Q99" s="405">
        <f t="shared" si="10"/>
        <v>3307.1297074500594</v>
      </c>
      <c r="R99" s="405">
        <f t="shared" si="15"/>
        <v>-1654.110798738373</v>
      </c>
      <c r="S99" s="406"/>
      <c r="T99" s="405">
        <f t="shared" si="11"/>
        <v>4961.2405061884328</v>
      </c>
      <c r="U99" s="405">
        <f t="shared" si="18"/>
        <v>-115235.29375541331</v>
      </c>
      <c r="AN99" s="129">
        <f t="shared" si="12"/>
        <v>0</v>
      </c>
    </row>
    <row r="100" spans="1:40" s="2" customFormat="1" ht="15" customHeight="1" x14ac:dyDescent="0.2">
      <c r="A100" s="3"/>
      <c r="J100" s="328"/>
      <c r="M100" s="124" t="str">
        <f>VLOOKUP(M99,índices!$G:$H,2,0)</f>
        <v>Octubre</v>
      </c>
      <c r="N100" s="125">
        <f t="shared" si="13"/>
        <v>2032</v>
      </c>
      <c r="O100" s="275"/>
      <c r="P100" s="405">
        <f t="shared" si="14"/>
        <v>-115235.29375541331</v>
      </c>
      <c r="Q100" s="405">
        <f t="shared" si="10"/>
        <v>3307.1297074500594</v>
      </c>
      <c r="R100" s="405">
        <f t="shared" si="15"/>
        <v>-1728.5294063311997</v>
      </c>
      <c r="S100" s="406"/>
      <c r="T100" s="405">
        <f t="shared" si="11"/>
        <v>5035.6591137812593</v>
      </c>
      <c r="U100" s="405">
        <f t="shared" si="18"/>
        <v>-120270.95286919457</v>
      </c>
      <c r="AN100" s="129">
        <f t="shared" si="12"/>
        <v>0</v>
      </c>
    </row>
    <row r="101" spans="1:40" s="2" customFormat="1" ht="15" customHeight="1" x14ac:dyDescent="0.2">
      <c r="A101" s="3"/>
      <c r="J101" s="328"/>
      <c r="M101" s="124" t="str">
        <f>VLOOKUP(M100,índices!$G:$H,2,0)</f>
        <v>Noviembre</v>
      </c>
      <c r="N101" s="125">
        <f t="shared" si="13"/>
        <v>2032</v>
      </c>
      <c r="O101" s="275"/>
      <c r="P101" s="405">
        <f t="shared" si="14"/>
        <v>-120270.95286919457</v>
      </c>
      <c r="Q101" s="405">
        <f t="shared" si="10"/>
        <v>3307.1297074500594</v>
      </c>
      <c r="R101" s="405">
        <f t="shared" si="15"/>
        <v>-1804.0642930379183</v>
      </c>
      <c r="S101" s="406"/>
      <c r="T101" s="405">
        <f t="shared" si="11"/>
        <v>5111.194000487978</v>
      </c>
      <c r="U101" s="405">
        <f t="shared" si="18"/>
        <v>-125382.14686968255</v>
      </c>
      <c r="AN101" s="129">
        <f t="shared" si="12"/>
        <v>0</v>
      </c>
    </row>
    <row r="102" spans="1:40" s="2" customFormat="1" ht="15" customHeight="1" x14ac:dyDescent="0.2">
      <c r="A102" s="3"/>
      <c r="J102" s="328"/>
      <c r="M102" s="124" t="str">
        <f>VLOOKUP(M101,índices!$G:$H,2,0)</f>
        <v>Diciembre</v>
      </c>
      <c r="N102" s="125">
        <f t="shared" si="13"/>
        <v>2032</v>
      </c>
      <c r="O102" s="275"/>
      <c r="P102" s="405">
        <f t="shared" si="14"/>
        <v>-125382.14686968255</v>
      </c>
      <c r="Q102" s="405">
        <f t="shared" si="10"/>
        <v>3307.1297074500594</v>
      </c>
      <c r="R102" s="405">
        <f t="shared" si="15"/>
        <v>-1880.7322030452381</v>
      </c>
      <c r="S102" s="406"/>
      <c r="T102" s="405">
        <f t="shared" si="11"/>
        <v>5187.8619104952977</v>
      </c>
      <c r="U102" s="405">
        <f t="shared" si="18"/>
        <v>-130570.00878017784</v>
      </c>
      <c r="AN102" s="129">
        <f t="shared" si="12"/>
        <v>0</v>
      </c>
    </row>
    <row r="103" spans="1:40" s="2" customFormat="1" ht="15" customHeight="1" x14ac:dyDescent="0.2">
      <c r="A103" s="3"/>
      <c r="J103" s="328"/>
      <c r="M103" s="124" t="str">
        <f>VLOOKUP(M102,índices!$G:$H,2,0)</f>
        <v>Enero</v>
      </c>
      <c r="N103" s="125">
        <f t="shared" si="13"/>
        <v>2033</v>
      </c>
      <c r="O103" s="275"/>
      <c r="P103" s="405">
        <f t="shared" si="14"/>
        <v>-130570.00878017784</v>
      </c>
      <c r="Q103" s="405">
        <f t="shared" si="10"/>
        <v>3307.1297074500594</v>
      </c>
      <c r="R103" s="405">
        <f t="shared" si="15"/>
        <v>-1958.5501317026676</v>
      </c>
      <c r="S103" s="406"/>
      <c r="T103" s="405">
        <f t="shared" si="11"/>
        <v>5265.6798391527273</v>
      </c>
      <c r="U103" s="405">
        <f t="shared" si="18"/>
        <v>-135835.68861933058</v>
      </c>
      <c r="AN103" s="129">
        <f t="shared" si="12"/>
        <v>0</v>
      </c>
    </row>
    <row r="104" spans="1:40" s="2" customFormat="1" ht="15" customHeight="1" x14ac:dyDescent="0.2">
      <c r="A104" s="3"/>
      <c r="J104" s="328"/>
      <c r="M104" s="124" t="str">
        <f>VLOOKUP(M103,índices!$G:$H,2,0)</f>
        <v>Febrero</v>
      </c>
      <c r="N104" s="125">
        <f t="shared" si="13"/>
        <v>2033</v>
      </c>
      <c r="O104" s="275"/>
      <c r="P104" s="405">
        <f t="shared" si="14"/>
        <v>-135835.68861933058</v>
      </c>
      <c r="Q104" s="405">
        <f t="shared" si="10"/>
        <v>3307.1297074500594</v>
      </c>
      <c r="R104" s="405">
        <f t="shared" si="15"/>
        <v>-2037.5353292899588</v>
      </c>
      <c r="S104" s="406"/>
      <c r="T104" s="405">
        <f t="shared" si="11"/>
        <v>5344.665036740018</v>
      </c>
      <c r="U104" s="405">
        <f t="shared" si="18"/>
        <v>-141180.3536560706</v>
      </c>
      <c r="AN104" s="129">
        <f t="shared" si="12"/>
        <v>0</v>
      </c>
    </row>
    <row r="105" spans="1:40" s="2" customFormat="1" ht="15" customHeight="1" x14ac:dyDescent="0.2">
      <c r="A105" s="3"/>
      <c r="J105" s="328"/>
      <c r="M105" s="124" t="str">
        <f>VLOOKUP(M104,índices!$G:$H,2,0)</f>
        <v>Marzo</v>
      </c>
      <c r="N105" s="125">
        <f t="shared" si="13"/>
        <v>2033</v>
      </c>
      <c r="O105" s="275"/>
      <c r="P105" s="405">
        <f t="shared" si="14"/>
        <v>-141180.3536560706</v>
      </c>
      <c r="Q105" s="405">
        <f t="shared" si="10"/>
        <v>3307.1297074500594</v>
      </c>
      <c r="R105" s="405">
        <f t="shared" si="15"/>
        <v>-2117.7053048410589</v>
      </c>
      <c r="S105" s="406"/>
      <c r="T105" s="405">
        <f t="shared" si="11"/>
        <v>5424.8350122911179</v>
      </c>
      <c r="U105" s="405">
        <f t="shared" si="18"/>
        <v>-146605.18866836172</v>
      </c>
      <c r="AN105" s="129">
        <f t="shared" si="12"/>
        <v>0</v>
      </c>
    </row>
    <row r="106" spans="1:40" s="2" customFormat="1" ht="15" customHeight="1" x14ac:dyDescent="0.2">
      <c r="A106" s="3"/>
      <c r="J106" s="328"/>
      <c r="M106" s="124" t="str">
        <f>VLOOKUP(M105,índices!$G:$H,2,0)</f>
        <v>Abril</v>
      </c>
      <c r="N106" s="125">
        <f t="shared" si="13"/>
        <v>2033</v>
      </c>
      <c r="O106" s="275"/>
      <c r="P106" s="405">
        <f t="shared" si="14"/>
        <v>-146605.18866836172</v>
      </c>
      <c r="Q106" s="405">
        <f t="shared" si="10"/>
        <v>3307.1297074500594</v>
      </c>
      <c r="R106" s="405">
        <f t="shared" si="15"/>
        <v>-2199.0778300254256</v>
      </c>
      <c r="S106" s="406"/>
      <c r="T106" s="405">
        <f t="shared" si="11"/>
        <v>5506.207537475485</v>
      </c>
      <c r="U106" s="405">
        <f t="shared" si="18"/>
        <v>-152111.3962058372</v>
      </c>
      <c r="AN106" s="129">
        <f t="shared" si="12"/>
        <v>0</v>
      </c>
    </row>
    <row r="107" spans="1:40" s="2" customFormat="1" ht="15" customHeight="1" x14ac:dyDescent="0.2">
      <c r="A107" s="3"/>
      <c r="J107" s="328"/>
      <c r="M107" s="124" t="str">
        <f>VLOOKUP(M106,índices!$G:$H,2,0)</f>
        <v>Mayo</v>
      </c>
      <c r="N107" s="125">
        <f t="shared" si="13"/>
        <v>2033</v>
      </c>
      <c r="O107" s="275"/>
      <c r="P107" s="405">
        <f t="shared" si="14"/>
        <v>-152111.3962058372</v>
      </c>
      <c r="Q107" s="405">
        <f t="shared" si="10"/>
        <v>3307.1297074500594</v>
      </c>
      <c r="R107" s="405">
        <f t="shared" si="15"/>
        <v>-2281.6709430875576</v>
      </c>
      <c r="S107" s="406"/>
      <c r="T107" s="405">
        <f t="shared" si="11"/>
        <v>5588.800650537617</v>
      </c>
      <c r="U107" s="405">
        <f t="shared" si="18"/>
        <v>-157700.19685637482</v>
      </c>
      <c r="AN107" s="129">
        <f t="shared" si="12"/>
        <v>0</v>
      </c>
    </row>
    <row r="108" spans="1:40" s="2" customFormat="1" ht="15" customHeight="1" x14ac:dyDescent="0.2">
      <c r="A108" s="3"/>
      <c r="J108" s="328"/>
      <c r="M108" s="124" t="str">
        <f>VLOOKUP(M107,índices!$G:$H,2,0)</f>
        <v>Junio</v>
      </c>
      <c r="N108" s="125">
        <f t="shared" si="13"/>
        <v>2033</v>
      </c>
      <c r="O108" s="275"/>
      <c r="P108" s="405">
        <f t="shared" si="14"/>
        <v>-157700.19685637482</v>
      </c>
      <c r="Q108" s="405">
        <f t="shared" si="10"/>
        <v>3307.1297074500594</v>
      </c>
      <c r="R108" s="405">
        <f t="shared" si="15"/>
        <v>-2365.5029528456221</v>
      </c>
      <c r="S108" s="406"/>
      <c r="T108" s="405">
        <f t="shared" si="11"/>
        <v>5672.6326602956815</v>
      </c>
      <c r="U108" s="405">
        <f t="shared" si="18"/>
        <v>-163372.82951667049</v>
      </c>
      <c r="AN108" s="129">
        <f t="shared" si="12"/>
        <v>0</v>
      </c>
    </row>
    <row r="109" spans="1:40" s="2" customFormat="1" ht="15" customHeight="1" x14ac:dyDescent="0.2">
      <c r="A109" s="3"/>
      <c r="J109" s="328"/>
      <c r="M109" s="124" t="str">
        <f>VLOOKUP(M108,índices!$G:$H,2,0)</f>
        <v>Julio</v>
      </c>
      <c r="N109" s="125">
        <f t="shared" si="13"/>
        <v>2033</v>
      </c>
      <c r="O109" s="275"/>
      <c r="P109" s="405">
        <f t="shared" si="14"/>
        <v>-163372.82951667049</v>
      </c>
      <c r="Q109" s="405">
        <f t="shared" si="10"/>
        <v>3307.1297074500594</v>
      </c>
      <c r="R109" s="405">
        <f t="shared" si="15"/>
        <v>-2450.5924427500572</v>
      </c>
      <c r="S109" s="406"/>
      <c r="T109" s="405">
        <f t="shared" si="11"/>
        <v>5757.7221502001166</v>
      </c>
      <c r="U109" s="405">
        <f t="shared" si="18"/>
        <v>-169130.5516668706</v>
      </c>
      <c r="AN109" s="129">
        <f t="shared" si="12"/>
        <v>0</v>
      </c>
    </row>
    <row r="110" spans="1:40" s="2" customFormat="1" ht="15" customHeight="1" x14ac:dyDescent="0.2">
      <c r="A110" s="3"/>
      <c r="J110" s="328"/>
      <c r="M110" s="124" t="str">
        <f>VLOOKUP(M109,índices!$G:$H,2,0)</f>
        <v>Agosto</v>
      </c>
      <c r="N110" s="125">
        <f t="shared" si="13"/>
        <v>2033</v>
      </c>
      <c r="O110" s="275"/>
      <c r="P110" s="405">
        <f t="shared" si="14"/>
        <v>-169130.5516668706</v>
      </c>
      <c r="Q110" s="405">
        <f t="shared" si="10"/>
        <v>3307.1297074500594</v>
      </c>
      <c r="R110" s="405">
        <f t="shared" si="15"/>
        <v>-2536.958275003059</v>
      </c>
      <c r="S110" s="406"/>
      <c r="T110" s="405">
        <f t="shared" si="11"/>
        <v>5844.0879824531185</v>
      </c>
      <c r="U110" s="405">
        <f t="shared" si="18"/>
        <v>-174974.63964932371</v>
      </c>
      <c r="AN110" s="129">
        <f t="shared" si="12"/>
        <v>0</v>
      </c>
    </row>
    <row r="111" spans="1:40" s="2" customFormat="1" ht="15" customHeight="1" x14ac:dyDescent="0.2">
      <c r="A111" s="3"/>
      <c r="J111" s="328"/>
      <c r="M111" s="124" t="str">
        <f>VLOOKUP(M110,índices!$G:$H,2,0)</f>
        <v>Septiembre</v>
      </c>
      <c r="N111" s="125">
        <f t="shared" si="13"/>
        <v>2033</v>
      </c>
      <c r="O111" s="275"/>
      <c r="P111" s="405">
        <f t="shared" si="14"/>
        <v>-174974.63964932371</v>
      </c>
      <c r="Q111" s="405">
        <f t="shared" si="10"/>
        <v>3307.1297074500594</v>
      </c>
      <c r="R111" s="405">
        <f t="shared" si="15"/>
        <v>-2624.6195947398555</v>
      </c>
      <c r="S111" s="406"/>
      <c r="T111" s="405">
        <f t="shared" si="11"/>
        <v>5931.7493021899154</v>
      </c>
      <c r="U111" s="405">
        <f t="shared" si="18"/>
        <v>-180906.38895151363</v>
      </c>
      <c r="AN111" s="129">
        <f t="shared" si="12"/>
        <v>0</v>
      </c>
    </row>
    <row r="112" spans="1:40" s="2" customFormat="1" ht="15" customHeight="1" x14ac:dyDescent="0.2">
      <c r="A112" s="3"/>
      <c r="J112" s="328"/>
      <c r="M112" s="124" t="str">
        <f>VLOOKUP(M111,índices!$G:$H,2,0)</f>
        <v>Octubre</v>
      </c>
      <c r="N112" s="125">
        <f t="shared" si="13"/>
        <v>2033</v>
      </c>
      <c r="O112" s="275"/>
      <c r="P112" s="405">
        <f t="shared" si="14"/>
        <v>-180906.38895151363</v>
      </c>
      <c r="Q112" s="405">
        <f t="shared" si="10"/>
        <v>3307.1297074500594</v>
      </c>
      <c r="R112" s="405">
        <f t="shared" si="15"/>
        <v>-2713.595834272704</v>
      </c>
      <c r="S112" s="406"/>
      <c r="T112" s="405">
        <f t="shared" si="11"/>
        <v>6020.7255417227634</v>
      </c>
      <c r="U112" s="405">
        <f t="shared" si="18"/>
        <v>-186927.11449323638</v>
      </c>
      <c r="AN112" s="129">
        <f t="shared" si="12"/>
        <v>0</v>
      </c>
    </row>
    <row r="113" spans="1:40" s="2" customFormat="1" ht="15" customHeight="1" x14ac:dyDescent="0.2">
      <c r="A113" s="3"/>
      <c r="J113" s="328"/>
      <c r="M113" s="124" t="str">
        <f>VLOOKUP(M112,índices!$G:$H,2,0)</f>
        <v>Noviembre</v>
      </c>
      <c r="N113" s="125">
        <f t="shared" si="13"/>
        <v>2033</v>
      </c>
      <c r="O113" s="275"/>
      <c r="P113" s="405">
        <f t="shared" si="14"/>
        <v>-186927.11449323638</v>
      </c>
      <c r="Q113" s="405">
        <f t="shared" si="10"/>
        <v>3307.1297074500594</v>
      </c>
      <c r="R113" s="405">
        <f t="shared" si="15"/>
        <v>-2803.9067173985459</v>
      </c>
      <c r="S113" s="406"/>
      <c r="T113" s="405">
        <f t="shared" si="11"/>
        <v>6111.0364248486057</v>
      </c>
      <c r="U113" s="405">
        <f t="shared" si="18"/>
        <v>-193038.15091808498</v>
      </c>
      <c r="AN113" s="129">
        <f t="shared" si="12"/>
        <v>0</v>
      </c>
    </row>
    <row r="114" spans="1:40" s="2" customFormat="1" ht="15" customHeight="1" x14ac:dyDescent="0.2">
      <c r="A114" s="3"/>
      <c r="J114" s="328"/>
      <c r="M114" s="124" t="str">
        <f>VLOOKUP(M113,índices!$G:$H,2,0)</f>
        <v>Diciembre</v>
      </c>
      <c r="N114" s="125">
        <f t="shared" si="13"/>
        <v>2033</v>
      </c>
      <c r="O114" s="275"/>
      <c r="P114" s="405">
        <f t="shared" si="14"/>
        <v>-193038.15091808498</v>
      </c>
      <c r="Q114" s="405">
        <f t="shared" si="10"/>
        <v>3307.1297074500594</v>
      </c>
      <c r="R114" s="405">
        <f t="shared" si="15"/>
        <v>-2895.5722637712747</v>
      </c>
      <c r="S114" s="406"/>
      <c r="T114" s="405">
        <f t="shared" si="11"/>
        <v>6202.7019712213341</v>
      </c>
      <c r="U114" s="405">
        <f t="shared" si="18"/>
        <v>-199240.85288930632</v>
      </c>
      <c r="AN114" s="129">
        <f t="shared" si="12"/>
        <v>0</v>
      </c>
    </row>
    <row r="115" spans="1:40" s="2" customFormat="1" ht="15" customHeight="1" x14ac:dyDescent="0.2">
      <c r="A115" s="3"/>
      <c r="J115" s="328"/>
      <c r="M115" s="124" t="str">
        <f>VLOOKUP(M114,índices!$G:$H,2,0)</f>
        <v>Enero</v>
      </c>
      <c r="N115" s="125">
        <f t="shared" si="13"/>
        <v>2034</v>
      </c>
      <c r="O115" s="275"/>
      <c r="P115" s="405">
        <f t="shared" si="14"/>
        <v>-199240.85288930632</v>
      </c>
      <c r="Q115" s="405">
        <f t="shared" si="10"/>
        <v>3307.1297074500594</v>
      </c>
      <c r="R115" s="405">
        <f t="shared" si="15"/>
        <v>-2988.6127933395946</v>
      </c>
      <c r="S115" s="406"/>
      <c r="T115" s="405">
        <f t="shared" si="11"/>
        <v>6295.7425007896545</v>
      </c>
      <c r="U115" s="405">
        <f t="shared" si="18"/>
        <v>-205536.59539009599</v>
      </c>
      <c r="AN115" s="129">
        <f t="shared" si="12"/>
        <v>0</v>
      </c>
    </row>
    <row r="116" spans="1:40" s="2" customFormat="1" ht="15" customHeight="1" x14ac:dyDescent="0.2">
      <c r="A116" s="3"/>
      <c r="J116" s="328"/>
      <c r="M116" s="124" t="str">
        <f>VLOOKUP(M115,índices!$G:$H,2,0)</f>
        <v>Febrero</v>
      </c>
      <c r="N116" s="125">
        <f t="shared" si="13"/>
        <v>2034</v>
      </c>
      <c r="O116" s="275"/>
      <c r="P116" s="405">
        <f t="shared" si="14"/>
        <v>-205536.59539009599</v>
      </c>
      <c r="Q116" s="405">
        <f t="shared" si="10"/>
        <v>3307.1297074500594</v>
      </c>
      <c r="R116" s="405">
        <f t="shared" si="15"/>
        <v>-3083.0489308514393</v>
      </c>
      <c r="S116" s="406"/>
      <c r="T116" s="405">
        <f t="shared" si="11"/>
        <v>6390.1786383014987</v>
      </c>
      <c r="U116" s="405">
        <f t="shared" si="18"/>
        <v>-211926.77402839749</v>
      </c>
      <c r="AN116" s="129">
        <f t="shared" si="12"/>
        <v>0</v>
      </c>
    </row>
    <row r="117" spans="1:40" s="2" customFormat="1" ht="15" customHeight="1" x14ac:dyDescent="0.2">
      <c r="A117" s="3"/>
      <c r="J117" s="328"/>
      <c r="M117" s="124" t="str">
        <f>VLOOKUP(M116,índices!$G:$H,2,0)</f>
        <v>Marzo</v>
      </c>
      <c r="N117" s="125">
        <f t="shared" si="13"/>
        <v>2034</v>
      </c>
      <c r="O117" s="275"/>
      <c r="P117" s="405">
        <f t="shared" si="14"/>
        <v>-211926.77402839749</v>
      </c>
      <c r="Q117" s="405">
        <f t="shared" si="10"/>
        <v>3307.1297074500594</v>
      </c>
      <c r="R117" s="405">
        <f t="shared" si="15"/>
        <v>-3178.9016104259622</v>
      </c>
      <c r="S117" s="406"/>
      <c r="T117" s="405">
        <f t="shared" si="11"/>
        <v>6486.0313178760216</v>
      </c>
      <c r="U117" s="405">
        <f t="shared" si="18"/>
        <v>-218412.8053462735</v>
      </c>
      <c r="AN117" s="129">
        <f t="shared" si="12"/>
        <v>0</v>
      </c>
    </row>
    <row r="118" spans="1:40" s="2" customFormat="1" ht="15" customHeight="1" x14ac:dyDescent="0.2">
      <c r="A118" s="3"/>
      <c r="J118" s="328"/>
      <c r="M118" s="124" t="str">
        <f>VLOOKUP(M117,índices!$G:$H,2,0)</f>
        <v>Abril</v>
      </c>
      <c r="N118" s="125">
        <f t="shared" si="13"/>
        <v>2034</v>
      </c>
      <c r="O118" s="275"/>
      <c r="P118" s="405">
        <f t="shared" si="14"/>
        <v>-218412.8053462735</v>
      </c>
      <c r="Q118" s="405">
        <f t="shared" si="10"/>
        <v>3307.1297074500594</v>
      </c>
      <c r="R118" s="405">
        <f t="shared" si="15"/>
        <v>-3276.1920801941019</v>
      </c>
      <c r="S118" s="406"/>
      <c r="T118" s="405">
        <f t="shared" si="11"/>
        <v>6583.3217876441613</v>
      </c>
      <c r="U118" s="405">
        <f t="shared" si="18"/>
        <v>-224996.12713391765</v>
      </c>
      <c r="AN118" s="129">
        <f t="shared" si="12"/>
        <v>0</v>
      </c>
    </row>
    <row r="119" spans="1:40" s="2" customFormat="1" ht="15" customHeight="1" x14ac:dyDescent="0.2">
      <c r="A119" s="3"/>
      <c r="J119" s="328"/>
      <c r="M119" s="124" t="str">
        <f>VLOOKUP(M118,índices!$G:$H,2,0)</f>
        <v>Mayo</v>
      </c>
      <c r="N119" s="125">
        <f t="shared" si="13"/>
        <v>2034</v>
      </c>
      <c r="O119" s="275"/>
      <c r="P119" s="405">
        <f t="shared" si="14"/>
        <v>-224996.12713391765</v>
      </c>
      <c r="Q119" s="405">
        <f t="shared" si="10"/>
        <v>3307.1297074500594</v>
      </c>
      <c r="R119" s="405">
        <f t="shared" si="15"/>
        <v>-3374.9419070087647</v>
      </c>
      <c r="S119" s="406"/>
      <c r="T119" s="405">
        <f t="shared" si="11"/>
        <v>6682.0716144588241</v>
      </c>
      <c r="U119" s="405">
        <f t="shared" si="18"/>
        <v>-231678.19874837648</v>
      </c>
      <c r="AN119" s="129">
        <f t="shared" si="12"/>
        <v>0</v>
      </c>
    </row>
    <row r="120" spans="1:40" s="2" customFormat="1" ht="15" customHeight="1" x14ac:dyDescent="0.2">
      <c r="A120" s="3"/>
      <c r="J120" s="328"/>
      <c r="M120" s="124" t="str">
        <f>VLOOKUP(M119,índices!$G:$H,2,0)</f>
        <v>Junio</v>
      </c>
      <c r="N120" s="125">
        <f t="shared" si="13"/>
        <v>2034</v>
      </c>
      <c r="O120" s="275"/>
      <c r="P120" s="405">
        <f t="shared" si="14"/>
        <v>-231678.19874837648</v>
      </c>
      <c r="Q120" s="405">
        <f t="shared" si="10"/>
        <v>3307.1297074500594</v>
      </c>
      <c r="R120" s="405">
        <f t="shared" si="15"/>
        <v>-3475.1729812256472</v>
      </c>
      <c r="S120" s="406"/>
      <c r="T120" s="405">
        <f t="shared" si="11"/>
        <v>6782.302688675707</v>
      </c>
      <c r="U120" s="405">
        <f t="shared" si="18"/>
        <v>-238460.50143705218</v>
      </c>
      <c r="AN120" s="129">
        <f t="shared" si="12"/>
        <v>0</v>
      </c>
    </row>
    <row r="121" spans="1:40" s="2" customFormat="1" ht="15" customHeight="1" x14ac:dyDescent="0.2">
      <c r="A121" s="3"/>
      <c r="J121" s="328"/>
      <c r="M121" s="124" t="str">
        <f>VLOOKUP(M120,índices!$G:$H,2,0)</f>
        <v>Julio</v>
      </c>
      <c r="N121" s="125">
        <f t="shared" si="13"/>
        <v>2034</v>
      </c>
      <c r="O121" s="275"/>
      <c r="P121" s="405">
        <f t="shared" si="14"/>
        <v>-238460.50143705218</v>
      </c>
      <c r="Q121" s="405">
        <f t="shared" si="10"/>
        <v>3307.1297074500594</v>
      </c>
      <c r="R121" s="405">
        <f t="shared" si="15"/>
        <v>-3576.9075215557828</v>
      </c>
      <c r="S121" s="406"/>
      <c r="T121" s="405">
        <f t="shared" si="11"/>
        <v>6884.0372290058422</v>
      </c>
      <c r="U121" s="405">
        <f t="shared" si="18"/>
        <v>-245344.53866605801</v>
      </c>
      <c r="AN121" s="129">
        <f t="shared" si="12"/>
        <v>0</v>
      </c>
    </row>
    <row r="122" spans="1:40" s="2" customFormat="1" ht="15" customHeight="1" x14ac:dyDescent="0.2">
      <c r="A122" s="3"/>
      <c r="J122" s="328"/>
      <c r="M122" s="124" t="str">
        <f>VLOOKUP(M121,índices!$G:$H,2,0)</f>
        <v>Agosto</v>
      </c>
      <c r="N122" s="125">
        <f t="shared" si="13"/>
        <v>2034</v>
      </c>
      <c r="O122" s="275"/>
      <c r="P122" s="405">
        <f t="shared" si="14"/>
        <v>-245344.53866605801</v>
      </c>
      <c r="Q122" s="405">
        <f t="shared" si="10"/>
        <v>3307.1297074500594</v>
      </c>
      <c r="R122" s="405">
        <f t="shared" si="15"/>
        <v>-3680.16807999087</v>
      </c>
      <c r="S122" s="406"/>
      <c r="T122" s="405">
        <f t="shared" si="11"/>
        <v>6987.2977874409298</v>
      </c>
      <c r="U122" s="405">
        <f t="shared" si="18"/>
        <v>-252331.83645349895</v>
      </c>
      <c r="AN122" s="129">
        <f t="shared" si="12"/>
        <v>0</v>
      </c>
    </row>
    <row r="123" spans="1:40" s="2" customFormat="1" ht="15" customHeight="1" x14ac:dyDescent="0.2">
      <c r="A123" s="3"/>
      <c r="J123" s="328"/>
      <c r="M123" s="124" t="str">
        <f>VLOOKUP(M122,índices!$G:$H,2,0)</f>
        <v>Septiembre</v>
      </c>
      <c r="N123" s="125">
        <f t="shared" si="13"/>
        <v>2034</v>
      </c>
      <c r="O123" s="275"/>
      <c r="P123" s="405">
        <f t="shared" si="14"/>
        <v>-252331.83645349895</v>
      </c>
      <c r="Q123" s="405">
        <f t="shared" si="10"/>
        <v>3307.1297074500594</v>
      </c>
      <c r="R123" s="405">
        <f t="shared" si="15"/>
        <v>-3784.9775468024841</v>
      </c>
      <c r="S123" s="406"/>
      <c r="T123" s="405">
        <f t="shared" si="11"/>
        <v>7092.1072542525435</v>
      </c>
      <c r="U123" s="405">
        <f t="shared" si="18"/>
        <v>-259423.94370775149</v>
      </c>
      <c r="AN123" s="129">
        <f t="shared" si="12"/>
        <v>0</v>
      </c>
    </row>
    <row r="124" spans="1:40" s="2" customFormat="1" ht="15" customHeight="1" x14ac:dyDescent="0.2">
      <c r="A124" s="3"/>
      <c r="J124" s="328"/>
      <c r="M124" s="124" t="str">
        <f>VLOOKUP(M123,índices!$G:$H,2,0)</f>
        <v>Octubre</v>
      </c>
      <c r="N124" s="125">
        <f t="shared" si="13"/>
        <v>2034</v>
      </c>
      <c r="O124" s="275"/>
      <c r="P124" s="405">
        <f t="shared" si="14"/>
        <v>-259423.94370775149</v>
      </c>
      <c r="Q124" s="405">
        <f t="shared" si="10"/>
        <v>3307.1297074500594</v>
      </c>
      <c r="R124" s="405">
        <f t="shared" si="15"/>
        <v>-3891.3591556162719</v>
      </c>
      <c r="S124" s="406"/>
      <c r="T124" s="405">
        <f t="shared" si="11"/>
        <v>7198.4888630663318</v>
      </c>
      <c r="U124" s="405">
        <f t="shared" si="18"/>
        <v>-266622.43257081782</v>
      </c>
      <c r="AN124" s="129">
        <f t="shared" si="12"/>
        <v>0</v>
      </c>
    </row>
    <row r="125" spans="1:40" s="2" customFormat="1" ht="15" customHeight="1" x14ac:dyDescent="0.2">
      <c r="A125" s="3"/>
      <c r="J125" s="328"/>
      <c r="M125" s="124" t="str">
        <f>VLOOKUP(M124,índices!$G:$H,2,0)</f>
        <v>Noviembre</v>
      </c>
      <c r="N125" s="125">
        <f t="shared" si="13"/>
        <v>2034</v>
      </c>
      <c r="O125" s="275"/>
      <c r="P125" s="405">
        <f t="shared" si="14"/>
        <v>-266622.43257081782</v>
      </c>
      <c r="Q125" s="405">
        <f t="shared" si="10"/>
        <v>3307.1297074500594</v>
      </c>
      <c r="R125" s="405">
        <f t="shared" si="15"/>
        <v>-3999.3364885622673</v>
      </c>
      <c r="S125" s="406"/>
      <c r="T125" s="405">
        <f t="shared" si="11"/>
        <v>7306.4661960123267</v>
      </c>
      <c r="U125" s="405">
        <f t="shared" si="18"/>
        <v>-273928.89876683016</v>
      </c>
      <c r="AN125" s="129">
        <f t="shared" si="12"/>
        <v>0</v>
      </c>
    </row>
    <row r="126" spans="1:40" s="2" customFormat="1" ht="15" customHeight="1" x14ac:dyDescent="0.2">
      <c r="A126" s="3"/>
      <c r="J126" s="328"/>
      <c r="M126" s="124" t="str">
        <f>VLOOKUP(M125,índices!$G:$H,2,0)</f>
        <v>Diciembre</v>
      </c>
      <c r="N126" s="125">
        <f t="shared" si="13"/>
        <v>2034</v>
      </c>
      <c r="O126" s="275"/>
      <c r="P126" s="405">
        <f t="shared" si="14"/>
        <v>-273928.89876683016</v>
      </c>
      <c r="Q126" s="405">
        <f t="shared" si="10"/>
        <v>3307.1297074500594</v>
      </c>
      <c r="R126" s="405">
        <f t="shared" si="15"/>
        <v>-4108.9334815024522</v>
      </c>
      <c r="S126" s="406"/>
      <c r="T126" s="405">
        <f t="shared" si="11"/>
        <v>7416.0631889525121</v>
      </c>
      <c r="U126" s="405">
        <f t="shared" si="18"/>
        <v>-281344.96195578267</v>
      </c>
      <c r="AN126" s="129">
        <f t="shared" si="12"/>
        <v>0</v>
      </c>
    </row>
    <row r="127" spans="1:40" s="2" customFormat="1" ht="15" customHeight="1" x14ac:dyDescent="0.2">
      <c r="A127" s="3"/>
      <c r="J127" s="328"/>
      <c r="M127" s="124" t="str">
        <f>VLOOKUP(M126,índices!$G:$H,2,0)</f>
        <v>Enero</v>
      </c>
      <c r="N127" s="125">
        <f t="shared" si="13"/>
        <v>2035</v>
      </c>
      <c r="O127" s="275"/>
      <c r="P127" s="405">
        <f t="shared" si="14"/>
        <v>-281344.96195578267</v>
      </c>
      <c r="Q127" s="405">
        <f t="shared" si="10"/>
        <v>3307.1297074500594</v>
      </c>
      <c r="R127" s="405">
        <f t="shared" si="15"/>
        <v>-4220.1744293367401</v>
      </c>
      <c r="S127" s="406"/>
      <c r="T127" s="405">
        <f t="shared" si="11"/>
        <v>7527.3041367867991</v>
      </c>
      <c r="U127" s="405">
        <f t="shared" si="18"/>
        <v>-288872.26609256945</v>
      </c>
      <c r="AN127" s="129">
        <f t="shared" si="12"/>
        <v>0</v>
      </c>
    </row>
    <row r="128" spans="1:40" s="2" customFormat="1" ht="15" customHeight="1" x14ac:dyDescent="0.2">
      <c r="A128" s="3"/>
      <c r="J128" s="328"/>
      <c r="M128" s="124" t="str">
        <f>VLOOKUP(M127,índices!$G:$H,2,0)</f>
        <v>Febrero</v>
      </c>
      <c r="N128" s="125">
        <f t="shared" si="13"/>
        <v>2035</v>
      </c>
      <c r="O128" s="275"/>
      <c r="P128" s="405">
        <f t="shared" si="14"/>
        <v>-288872.26609256945</v>
      </c>
      <c r="Q128" s="405">
        <f t="shared" si="10"/>
        <v>3307.1297074500594</v>
      </c>
      <c r="R128" s="405">
        <f t="shared" si="15"/>
        <v>-4333.083991388542</v>
      </c>
      <c r="S128" s="406"/>
      <c r="T128" s="405">
        <f t="shared" si="11"/>
        <v>7640.213698838601</v>
      </c>
      <c r="U128" s="405">
        <f t="shared" si="18"/>
        <v>-296512.47979140806</v>
      </c>
      <c r="AN128" s="129">
        <f t="shared" si="12"/>
        <v>0</v>
      </c>
    </row>
    <row r="129" spans="1:40" s="2" customFormat="1" ht="15" customHeight="1" x14ac:dyDescent="0.2">
      <c r="A129" s="3"/>
      <c r="J129" s="328"/>
      <c r="M129" s="124" t="str">
        <f>VLOOKUP(M128,índices!$G:$H,2,0)</f>
        <v>Marzo</v>
      </c>
      <c r="N129" s="125">
        <f t="shared" si="13"/>
        <v>2035</v>
      </c>
      <c r="O129" s="275"/>
      <c r="P129" s="405">
        <f t="shared" si="14"/>
        <v>-296512.47979140806</v>
      </c>
      <c r="Q129" s="405">
        <f t="shared" si="10"/>
        <v>3307.1297074500594</v>
      </c>
      <c r="R129" s="405">
        <f t="shared" si="15"/>
        <v>-4447.6871968711212</v>
      </c>
      <c r="S129" s="406"/>
      <c r="T129" s="405">
        <f t="shared" si="11"/>
        <v>7754.8169043211801</v>
      </c>
      <c r="U129" s="405">
        <f t="shared" si="18"/>
        <v>-304267.29669572925</v>
      </c>
      <c r="AN129" s="129">
        <f t="shared" si="12"/>
        <v>0</v>
      </c>
    </row>
    <row r="130" spans="1:40" s="2" customFormat="1" ht="15" customHeight="1" x14ac:dyDescent="0.2">
      <c r="A130" s="3"/>
      <c r="J130" s="328"/>
      <c r="M130" s="124" t="str">
        <f>VLOOKUP(M129,índices!$G:$H,2,0)</f>
        <v>Abril</v>
      </c>
      <c r="N130" s="125">
        <f t="shared" si="13"/>
        <v>2035</v>
      </c>
      <c r="O130" s="275"/>
      <c r="P130" s="405">
        <f t="shared" si="14"/>
        <v>-304267.29669572925</v>
      </c>
      <c r="Q130" s="405">
        <f t="shared" si="10"/>
        <v>3307.1297074500594</v>
      </c>
      <c r="R130" s="405">
        <f t="shared" si="15"/>
        <v>-4564.0094504359386</v>
      </c>
      <c r="S130" s="406"/>
      <c r="T130" s="405">
        <f t="shared" si="11"/>
        <v>7871.1391578859984</v>
      </c>
      <c r="U130" s="405">
        <f t="shared" si="18"/>
        <v>-312138.43585361523</v>
      </c>
      <c r="AN130" s="129">
        <f t="shared" si="12"/>
        <v>0</v>
      </c>
    </row>
    <row r="131" spans="1:40" s="2" customFormat="1" ht="15" customHeight="1" x14ac:dyDescent="0.2">
      <c r="A131" s="3"/>
      <c r="J131" s="328"/>
      <c r="M131" s="124" t="str">
        <f>VLOOKUP(M130,índices!$G:$H,2,0)</f>
        <v>Mayo</v>
      </c>
      <c r="N131" s="125">
        <f t="shared" si="13"/>
        <v>2035</v>
      </c>
      <c r="O131" s="275"/>
      <c r="P131" s="405">
        <f t="shared" si="14"/>
        <v>-312138.43585361523</v>
      </c>
      <c r="Q131" s="405">
        <f t="shared" si="10"/>
        <v>3307.1297074500594</v>
      </c>
      <c r="R131" s="405">
        <f t="shared" si="15"/>
        <v>-4682.0765378042279</v>
      </c>
      <c r="S131" s="406"/>
      <c r="T131" s="405">
        <f t="shared" si="11"/>
        <v>7989.2062452542868</v>
      </c>
      <c r="U131" s="405">
        <f t="shared" si="18"/>
        <v>-320127.64209886949</v>
      </c>
      <c r="AN131" s="129">
        <f t="shared" si="12"/>
        <v>0</v>
      </c>
    </row>
    <row r="132" spans="1:40" s="2" customFormat="1" ht="15" customHeight="1" x14ac:dyDescent="0.2">
      <c r="A132" s="3"/>
      <c r="J132" s="328"/>
      <c r="M132" s="124" t="str">
        <f>VLOOKUP(M131,índices!$G:$H,2,0)</f>
        <v>Junio</v>
      </c>
      <c r="N132" s="125">
        <f t="shared" si="13"/>
        <v>2035</v>
      </c>
      <c r="O132" s="275"/>
      <c r="P132" s="405">
        <f t="shared" si="14"/>
        <v>-320127.64209886949</v>
      </c>
      <c r="Q132" s="405">
        <f t="shared" si="10"/>
        <v>3307.1297074500594</v>
      </c>
      <c r="R132" s="405">
        <f t="shared" si="15"/>
        <v>-4801.9146314830423</v>
      </c>
      <c r="S132" s="406"/>
      <c r="T132" s="405">
        <f t="shared" si="11"/>
        <v>8109.0443389331012</v>
      </c>
      <c r="U132" s="405">
        <f t="shared" si="18"/>
        <v>-328236.68643780256</v>
      </c>
      <c r="AN132" s="129">
        <f t="shared" si="12"/>
        <v>0</v>
      </c>
    </row>
    <row r="133" spans="1:40" s="2" customFormat="1" ht="15" customHeight="1" x14ac:dyDescent="0.2">
      <c r="A133" s="3"/>
      <c r="J133" s="328"/>
      <c r="M133" s="124" t="str">
        <f>VLOOKUP(M132,índices!$G:$H,2,0)</f>
        <v>Julio</v>
      </c>
      <c r="N133" s="125">
        <f t="shared" si="13"/>
        <v>2035</v>
      </c>
      <c r="O133" s="275"/>
      <c r="P133" s="405">
        <f t="shared" si="14"/>
        <v>-328236.68643780256</v>
      </c>
      <c r="Q133" s="405">
        <f t="shared" si="10"/>
        <v>3307.1297074500594</v>
      </c>
      <c r="R133" s="405">
        <f t="shared" si="15"/>
        <v>-4923.5502965670385</v>
      </c>
      <c r="S133" s="406"/>
      <c r="T133" s="405">
        <f t="shared" si="11"/>
        <v>8230.6800040170983</v>
      </c>
      <c r="U133" s="405">
        <f t="shared" si="18"/>
        <v>-336467.36644181964</v>
      </c>
      <c r="AN133" s="129">
        <f t="shared" si="12"/>
        <v>0</v>
      </c>
    </row>
    <row r="134" spans="1:40" s="2" customFormat="1" ht="15" customHeight="1" x14ac:dyDescent="0.2">
      <c r="A134" s="3"/>
      <c r="J134" s="328"/>
      <c r="M134" s="124" t="str">
        <f>VLOOKUP(M133,índices!$G:$H,2,0)</f>
        <v>Agosto</v>
      </c>
      <c r="N134" s="125">
        <f t="shared" si="13"/>
        <v>2035</v>
      </c>
      <c r="O134" s="275"/>
      <c r="P134" s="405">
        <f t="shared" si="14"/>
        <v>-336467.36644181964</v>
      </c>
      <c r="Q134" s="405">
        <f t="shared" si="10"/>
        <v>3307.1297074500594</v>
      </c>
      <c r="R134" s="405">
        <f t="shared" si="15"/>
        <v>-5047.0104966272947</v>
      </c>
      <c r="S134" s="406"/>
      <c r="T134" s="405">
        <f t="shared" si="11"/>
        <v>8354.1402040773537</v>
      </c>
      <c r="U134" s="405">
        <f t="shared" si="18"/>
        <v>-344821.506645897</v>
      </c>
      <c r="AN134" s="129">
        <f t="shared" si="12"/>
        <v>0</v>
      </c>
    </row>
    <row r="135" spans="1:40" s="2" customFormat="1" ht="15" customHeight="1" x14ac:dyDescent="0.2">
      <c r="A135" s="3"/>
      <c r="J135" s="328"/>
      <c r="M135" s="124" t="str">
        <f>VLOOKUP(M134,índices!$G:$H,2,0)</f>
        <v>Septiembre</v>
      </c>
      <c r="N135" s="125">
        <f t="shared" si="13"/>
        <v>2035</v>
      </c>
      <c r="O135" s="275"/>
      <c r="P135" s="405">
        <f t="shared" si="14"/>
        <v>-344821.506645897</v>
      </c>
      <c r="Q135" s="405">
        <f t="shared" si="10"/>
        <v>3307.1297074500594</v>
      </c>
      <c r="R135" s="405">
        <f t="shared" si="15"/>
        <v>-5172.3225996884548</v>
      </c>
      <c r="S135" s="406"/>
      <c r="T135" s="405">
        <f t="shared" si="11"/>
        <v>8479.4523071385138</v>
      </c>
      <c r="U135" s="405">
        <f t="shared" si="18"/>
        <v>-353300.95895303553</v>
      </c>
      <c r="AN135" s="129">
        <f t="shared" si="12"/>
        <v>0</v>
      </c>
    </row>
    <row r="136" spans="1:40" s="2" customFormat="1" ht="15" customHeight="1" x14ac:dyDescent="0.2">
      <c r="A136" s="3"/>
      <c r="J136" s="328"/>
      <c r="M136" s="124" t="str">
        <f>VLOOKUP(M135,índices!$G:$H,2,0)</f>
        <v>Octubre</v>
      </c>
      <c r="N136" s="125">
        <f t="shared" si="13"/>
        <v>2035</v>
      </c>
      <c r="O136" s="275"/>
      <c r="P136" s="405">
        <f t="shared" si="14"/>
        <v>-353300.95895303553</v>
      </c>
      <c r="Q136" s="405">
        <f t="shared" ref="Q136:Q199" si="19">$F$15</f>
        <v>3307.1297074500594</v>
      </c>
      <c r="R136" s="405">
        <f t="shared" si="15"/>
        <v>-5299.5143842955322</v>
      </c>
      <c r="S136" s="406"/>
      <c r="T136" s="405">
        <f t="shared" ref="T136:T199" si="20">Q136-R136</f>
        <v>8606.6440917455911</v>
      </c>
      <c r="U136" s="405">
        <f t="shared" ref="U136:U199" si="21">P136-T136-S136</f>
        <v>-361907.60304478114</v>
      </c>
      <c r="AN136" s="129">
        <f t="shared" ref="AN136:AN199" si="22">IF(R136&gt;0,R136,0)</f>
        <v>0</v>
      </c>
    </row>
    <row r="137" spans="1:40" s="2" customFormat="1" ht="15" customHeight="1" x14ac:dyDescent="0.2">
      <c r="A137" s="3"/>
      <c r="J137" s="328"/>
      <c r="M137" s="124" t="str">
        <f>VLOOKUP(M136,índices!$G:$H,2,0)</f>
        <v>Noviembre</v>
      </c>
      <c r="N137" s="125">
        <f t="shared" ref="N137:N200" si="23">IF(M136="Diciembre",N136+1,N136)</f>
        <v>2035</v>
      </c>
      <c r="O137" s="275"/>
      <c r="P137" s="405">
        <f t="shared" ref="P137:P200" si="24">U136</f>
        <v>-361907.60304478114</v>
      </c>
      <c r="Q137" s="405">
        <f t="shared" si="19"/>
        <v>3307.1297074500594</v>
      </c>
      <c r="R137" s="405">
        <f t="shared" ref="R137:R200" si="25">P137*$F$13/12</f>
        <v>-5428.6140456717167</v>
      </c>
      <c r="S137" s="406"/>
      <c r="T137" s="405">
        <f t="shared" si="20"/>
        <v>8735.7437531217765</v>
      </c>
      <c r="U137" s="405">
        <f t="shared" si="21"/>
        <v>-370643.34679790289</v>
      </c>
      <c r="AN137" s="129">
        <f t="shared" si="22"/>
        <v>0</v>
      </c>
    </row>
    <row r="138" spans="1:40" s="2" customFormat="1" ht="15" customHeight="1" x14ac:dyDescent="0.2">
      <c r="A138" s="3"/>
      <c r="J138" s="328"/>
      <c r="M138" s="124" t="str">
        <f>VLOOKUP(M137,índices!$G:$H,2,0)</f>
        <v>Diciembre</v>
      </c>
      <c r="N138" s="125">
        <f t="shared" si="23"/>
        <v>2035</v>
      </c>
      <c r="O138" s="275"/>
      <c r="P138" s="405">
        <f t="shared" si="24"/>
        <v>-370643.34679790289</v>
      </c>
      <c r="Q138" s="405">
        <f t="shared" si="19"/>
        <v>3307.1297074500594</v>
      </c>
      <c r="R138" s="405">
        <f t="shared" si="25"/>
        <v>-5559.6502019685431</v>
      </c>
      <c r="S138" s="406"/>
      <c r="T138" s="405">
        <f t="shared" si="20"/>
        <v>8866.779909418603</v>
      </c>
      <c r="U138" s="405">
        <f t="shared" si="21"/>
        <v>-379510.1267073215</v>
      </c>
      <c r="AN138" s="129">
        <f t="shared" si="22"/>
        <v>0</v>
      </c>
    </row>
    <row r="139" spans="1:40" s="2" customFormat="1" ht="15" customHeight="1" x14ac:dyDescent="0.2">
      <c r="A139" s="3"/>
      <c r="J139" s="328"/>
      <c r="M139" s="124" t="str">
        <f>VLOOKUP(M138,índices!$G:$H,2,0)</f>
        <v>Enero</v>
      </c>
      <c r="N139" s="125">
        <f t="shared" si="23"/>
        <v>2036</v>
      </c>
      <c r="O139" s="275"/>
      <c r="P139" s="405">
        <f t="shared" si="24"/>
        <v>-379510.1267073215</v>
      </c>
      <c r="Q139" s="405">
        <f t="shared" si="19"/>
        <v>3307.1297074500594</v>
      </c>
      <c r="R139" s="405">
        <f t="shared" si="25"/>
        <v>-5692.6519006098215</v>
      </c>
      <c r="S139" s="406"/>
      <c r="T139" s="405">
        <f t="shared" si="20"/>
        <v>8999.7816080598805</v>
      </c>
      <c r="U139" s="405">
        <f t="shared" si="21"/>
        <v>-388509.90831538138</v>
      </c>
      <c r="AN139" s="129">
        <f t="shared" si="22"/>
        <v>0</v>
      </c>
    </row>
    <row r="140" spans="1:40" s="2" customFormat="1" ht="15" customHeight="1" x14ac:dyDescent="0.2">
      <c r="A140" s="3"/>
      <c r="J140" s="328"/>
      <c r="M140" s="124" t="str">
        <f>VLOOKUP(M139,índices!$G:$H,2,0)</f>
        <v>Febrero</v>
      </c>
      <c r="N140" s="125">
        <f t="shared" si="23"/>
        <v>2036</v>
      </c>
      <c r="O140" s="275"/>
      <c r="P140" s="405">
        <f t="shared" si="24"/>
        <v>-388509.90831538138</v>
      </c>
      <c r="Q140" s="405">
        <f t="shared" si="19"/>
        <v>3307.1297074500594</v>
      </c>
      <c r="R140" s="405">
        <f t="shared" si="25"/>
        <v>-5827.6486247307212</v>
      </c>
      <c r="S140" s="406"/>
      <c r="T140" s="405">
        <f t="shared" si="20"/>
        <v>9134.7783321807801</v>
      </c>
      <c r="U140" s="405">
        <f t="shared" si="21"/>
        <v>-397644.68664756219</v>
      </c>
      <c r="AN140" s="129">
        <f t="shared" si="22"/>
        <v>0</v>
      </c>
    </row>
    <row r="141" spans="1:40" s="2" customFormat="1" ht="15" customHeight="1" x14ac:dyDescent="0.2">
      <c r="A141" s="3"/>
      <c r="J141" s="328"/>
      <c r="M141" s="124" t="str">
        <f>VLOOKUP(M140,índices!$G:$H,2,0)</f>
        <v>Marzo</v>
      </c>
      <c r="N141" s="125">
        <f t="shared" si="23"/>
        <v>2036</v>
      </c>
      <c r="O141" s="275"/>
      <c r="P141" s="405">
        <f t="shared" si="24"/>
        <v>-397644.68664756219</v>
      </c>
      <c r="Q141" s="405">
        <f t="shared" si="19"/>
        <v>3307.1297074500594</v>
      </c>
      <c r="R141" s="405">
        <f t="shared" si="25"/>
        <v>-5964.6702997134335</v>
      </c>
      <c r="S141" s="406"/>
      <c r="T141" s="405">
        <f t="shared" si="20"/>
        <v>9271.8000071634924</v>
      </c>
      <c r="U141" s="405">
        <f t="shared" si="21"/>
        <v>-406916.48665472568</v>
      </c>
      <c r="AN141" s="129">
        <f t="shared" si="22"/>
        <v>0</v>
      </c>
    </row>
    <row r="142" spans="1:40" s="2" customFormat="1" ht="15" customHeight="1" x14ac:dyDescent="0.2">
      <c r="A142" s="3"/>
      <c r="J142" s="328"/>
      <c r="M142" s="124" t="str">
        <f>VLOOKUP(M141,índices!$G:$H,2,0)</f>
        <v>Abril</v>
      </c>
      <c r="N142" s="125">
        <f t="shared" si="23"/>
        <v>2036</v>
      </c>
      <c r="O142" s="275"/>
      <c r="P142" s="405">
        <f t="shared" si="24"/>
        <v>-406916.48665472568</v>
      </c>
      <c r="Q142" s="405">
        <f t="shared" si="19"/>
        <v>3307.1297074500594</v>
      </c>
      <c r="R142" s="405">
        <f t="shared" si="25"/>
        <v>-6103.7472998208841</v>
      </c>
      <c r="S142" s="406"/>
      <c r="T142" s="405">
        <f t="shared" si="20"/>
        <v>9410.8770072709431</v>
      </c>
      <c r="U142" s="405">
        <f t="shared" si="21"/>
        <v>-416327.36366199661</v>
      </c>
      <c r="AN142" s="129">
        <f t="shared" si="22"/>
        <v>0</v>
      </c>
    </row>
    <row r="143" spans="1:40" s="2" customFormat="1" ht="15" customHeight="1" x14ac:dyDescent="0.2">
      <c r="A143" s="3"/>
      <c r="J143" s="328"/>
      <c r="M143" s="124" t="str">
        <f>VLOOKUP(M142,índices!$G:$H,2,0)</f>
        <v>Mayo</v>
      </c>
      <c r="N143" s="125">
        <f t="shared" si="23"/>
        <v>2036</v>
      </c>
      <c r="O143" s="275"/>
      <c r="P143" s="405">
        <f t="shared" si="24"/>
        <v>-416327.36366199661</v>
      </c>
      <c r="Q143" s="405">
        <f t="shared" si="19"/>
        <v>3307.1297074500594</v>
      </c>
      <c r="R143" s="405">
        <f t="shared" si="25"/>
        <v>-6244.9104549299491</v>
      </c>
      <c r="S143" s="406"/>
      <c r="T143" s="405">
        <f t="shared" si="20"/>
        <v>9552.040162380008</v>
      </c>
      <c r="U143" s="405">
        <f t="shared" si="21"/>
        <v>-425879.40382437664</v>
      </c>
      <c r="AN143" s="129">
        <f t="shared" si="22"/>
        <v>0</v>
      </c>
    </row>
    <row r="144" spans="1:40" s="2" customFormat="1" ht="15" customHeight="1" x14ac:dyDescent="0.2">
      <c r="A144" s="3"/>
      <c r="J144" s="328"/>
      <c r="M144" s="124" t="str">
        <f>VLOOKUP(M143,índices!$G:$H,2,0)</f>
        <v>Junio</v>
      </c>
      <c r="N144" s="125">
        <f t="shared" si="23"/>
        <v>2036</v>
      </c>
      <c r="O144" s="275"/>
      <c r="P144" s="405">
        <f t="shared" si="24"/>
        <v>-425879.40382437664</v>
      </c>
      <c r="Q144" s="405">
        <f t="shared" si="19"/>
        <v>3307.1297074500594</v>
      </c>
      <c r="R144" s="405">
        <f t="shared" si="25"/>
        <v>-6388.1910573656496</v>
      </c>
      <c r="S144" s="406"/>
      <c r="T144" s="405">
        <f t="shared" si="20"/>
        <v>9695.3207648157095</v>
      </c>
      <c r="U144" s="405">
        <f t="shared" si="21"/>
        <v>-435574.72458919237</v>
      </c>
      <c r="AN144" s="129">
        <f t="shared" si="22"/>
        <v>0</v>
      </c>
    </row>
    <row r="145" spans="1:40" s="2" customFormat="1" ht="15" customHeight="1" x14ac:dyDescent="0.2">
      <c r="A145" s="3"/>
      <c r="J145" s="328"/>
      <c r="M145" s="124" t="str">
        <f>VLOOKUP(M144,índices!$G:$H,2,0)</f>
        <v>Julio</v>
      </c>
      <c r="N145" s="125">
        <f t="shared" si="23"/>
        <v>2036</v>
      </c>
      <c r="O145" s="275"/>
      <c r="P145" s="405">
        <f t="shared" si="24"/>
        <v>-435574.72458919237</v>
      </c>
      <c r="Q145" s="405">
        <f t="shared" si="19"/>
        <v>3307.1297074500594</v>
      </c>
      <c r="R145" s="405">
        <f t="shared" si="25"/>
        <v>-6533.6208688378856</v>
      </c>
      <c r="S145" s="406"/>
      <c r="T145" s="405">
        <f t="shared" si="20"/>
        <v>9840.7505762879446</v>
      </c>
      <c r="U145" s="405">
        <f t="shared" si="21"/>
        <v>-445415.47516548028</v>
      </c>
      <c r="AN145" s="129">
        <f t="shared" si="22"/>
        <v>0</v>
      </c>
    </row>
    <row r="146" spans="1:40" s="2" customFormat="1" ht="15" customHeight="1" x14ac:dyDescent="0.2">
      <c r="A146" s="3"/>
      <c r="J146" s="328"/>
      <c r="M146" s="124" t="str">
        <f>VLOOKUP(M145,índices!$G:$H,2,0)</f>
        <v>Agosto</v>
      </c>
      <c r="N146" s="125">
        <f t="shared" si="23"/>
        <v>2036</v>
      </c>
      <c r="O146" s="275"/>
      <c r="P146" s="405">
        <f t="shared" si="24"/>
        <v>-445415.47516548028</v>
      </c>
      <c r="Q146" s="405">
        <f t="shared" si="19"/>
        <v>3307.1297074500594</v>
      </c>
      <c r="R146" s="405">
        <f t="shared" si="25"/>
        <v>-6681.2321274822034</v>
      </c>
      <c r="S146" s="406"/>
      <c r="T146" s="405">
        <f t="shared" si="20"/>
        <v>9988.3618349322624</v>
      </c>
      <c r="U146" s="405">
        <f t="shared" si="21"/>
        <v>-455403.83700041252</v>
      </c>
      <c r="AN146" s="129">
        <f t="shared" si="22"/>
        <v>0</v>
      </c>
    </row>
    <row r="147" spans="1:40" s="2" customFormat="1" ht="15" customHeight="1" x14ac:dyDescent="0.2">
      <c r="A147" s="3"/>
      <c r="J147" s="328"/>
      <c r="M147" s="124" t="str">
        <f>VLOOKUP(M146,índices!$G:$H,2,0)</f>
        <v>Septiembre</v>
      </c>
      <c r="N147" s="125">
        <f t="shared" si="23"/>
        <v>2036</v>
      </c>
      <c r="O147" s="275"/>
      <c r="P147" s="405">
        <f t="shared" si="24"/>
        <v>-455403.83700041252</v>
      </c>
      <c r="Q147" s="405">
        <f t="shared" si="19"/>
        <v>3307.1297074500594</v>
      </c>
      <c r="R147" s="405">
        <f t="shared" si="25"/>
        <v>-6831.0575550061876</v>
      </c>
      <c r="S147" s="406"/>
      <c r="T147" s="405">
        <f t="shared" si="20"/>
        <v>10138.187262456247</v>
      </c>
      <c r="U147" s="405">
        <f t="shared" si="21"/>
        <v>-465542.02426286874</v>
      </c>
      <c r="AN147" s="129">
        <f t="shared" si="22"/>
        <v>0</v>
      </c>
    </row>
    <row r="148" spans="1:40" s="2" customFormat="1" ht="15" customHeight="1" x14ac:dyDescent="0.2">
      <c r="A148" s="3"/>
      <c r="J148" s="328"/>
      <c r="M148" s="124" t="str">
        <f>VLOOKUP(M147,índices!$G:$H,2,0)</f>
        <v>Octubre</v>
      </c>
      <c r="N148" s="125">
        <f t="shared" si="23"/>
        <v>2036</v>
      </c>
      <c r="O148" s="275"/>
      <c r="P148" s="405">
        <f t="shared" si="24"/>
        <v>-465542.02426286874</v>
      </c>
      <c r="Q148" s="405">
        <f t="shared" si="19"/>
        <v>3307.1297074500594</v>
      </c>
      <c r="R148" s="405">
        <f t="shared" si="25"/>
        <v>-6983.1303639430307</v>
      </c>
      <c r="S148" s="406"/>
      <c r="T148" s="405">
        <f t="shared" si="20"/>
        <v>10290.26007139309</v>
      </c>
      <c r="U148" s="405">
        <f t="shared" si="21"/>
        <v>-475832.28433426184</v>
      </c>
      <c r="AN148" s="129">
        <f t="shared" si="22"/>
        <v>0</v>
      </c>
    </row>
    <row r="149" spans="1:40" s="2" customFormat="1" ht="15" customHeight="1" x14ac:dyDescent="0.2">
      <c r="A149" s="3"/>
      <c r="J149" s="328"/>
      <c r="M149" s="124" t="str">
        <f>VLOOKUP(M148,índices!$G:$H,2,0)</f>
        <v>Noviembre</v>
      </c>
      <c r="N149" s="125">
        <f t="shared" si="23"/>
        <v>2036</v>
      </c>
      <c r="O149" s="275"/>
      <c r="P149" s="405">
        <f t="shared" si="24"/>
        <v>-475832.28433426184</v>
      </c>
      <c r="Q149" s="405">
        <f t="shared" si="19"/>
        <v>3307.1297074500594</v>
      </c>
      <c r="R149" s="405">
        <f t="shared" si="25"/>
        <v>-7137.4842650139281</v>
      </c>
      <c r="S149" s="406"/>
      <c r="T149" s="405">
        <f t="shared" si="20"/>
        <v>10444.613972463987</v>
      </c>
      <c r="U149" s="405">
        <f t="shared" si="21"/>
        <v>-486276.89830672584</v>
      </c>
      <c r="AN149" s="129">
        <f t="shared" si="22"/>
        <v>0</v>
      </c>
    </row>
    <row r="150" spans="1:40" s="2" customFormat="1" ht="15" customHeight="1" x14ac:dyDescent="0.2">
      <c r="A150" s="3"/>
      <c r="J150" s="328"/>
      <c r="M150" s="124" t="str">
        <f>VLOOKUP(M149,índices!$G:$H,2,0)</f>
        <v>Diciembre</v>
      </c>
      <c r="N150" s="125">
        <f t="shared" si="23"/>
        <v>2036</v>
      </c>
      <c r="O150" s="275"/>
      <c r="P150" s="405">
        <f t="shared" si="24"/>
        <v>-486276.89830672584</v>
      </c>
      <c r="Q150" s="405">
        <f t="shared" si="19"/>
        <v>3307.1297074500594</v>
      </c>
      <c r="R150" s="405">
        <f t="shared" si="25"/>
        <v>-7294.1534746008874</v>
      </c>
      <c r="S150" s="406"/>
      <c r="T150" s="405">
        <f t="shared" si="20"/>
        <v>10601.283182050947</v>
      </c>
      <c r="U150" s="405">
        <f t="shared" si="21"/>
        <v>-496878.18148877681</v>
      </c>
      <c r="AN150" s="129">
        <f t="shared" si="22"/>
        <v>0</v>
      </c>
    </row>
    <row r="151" spans="1:40" s="2" customFormat="1" ht="15" customHeight="1" x14ac:dyDescent="0.2">
      <c r="A151" s="3"/>
      <c r="J151" s="328"/>
      <c r="M151" s="124" t="str">
        <f>VLOOKUP(M150,índices!$G:$H,2,0)</f>
        <v>Enero</v>
      </c>
      <c r="N151" s="125">
        <f t="shared" si="23"/>
        <v>2037</v>
      </c>
      <c r="O151" s="275"/>
      <c r="P151" s="405">
        <f t="shared" si="24"/>
        <v>-496878.18148877681</v>
      </c>
      <c r="Q151" s="405">
        <f t="shared" si="19"/>
        <v>3307.1297074500594</v>
      </c>
      <c r="R151" s="405">
        <f t="shared" si="25"/>
        <v>-7453.172722331652</v>
      </c>
      <c r="S151" s="406"/>
      <c r="T151" s="405">
        <f t="shared" si="20"/>
        <v>10760.302429781712</v>
      </c>
      <c r="U151" s="405">
        <f t="shared" si="21"/>
        <v>-507638.48391855852</v>
      </c>
      <c r="AN151" s="129">
        <f t="shared" si="22"/>
        <v>0</v>
      </c>
    </row>
    <row r="152" spans="1:40" s="2" customFormat="1" ht="15" customHeight="1" x14ac:dyDescent="0.2">
      <c r="A152" s="3"/>
      <c r="J152" s="328"/>
      <c r="M152" s="124" t="str">
        <f>VLOOKUP(M151,índices!$G:$H,2,0)</f>
        <v>Febrero</v>
      </c>
      <c r="N152" s="125">
        <f t="shared" si="23"/>
        <v>2037</v>
      </c>
      <c r="O152" s="275"/>
      <c r="P152" s="405">
        <f t="shared" si="24"/>
        <v>-507638.48391855852</v>
      </c>
      <c r="Q152" s="405">
        <f t="shared" si="19"/>
        <v>3307.1297074500594</v>
      </c>
      <c r="R152" s="405">
        <f t="shared" si="25"/>
        <v>-7614.5772587783767</v>
      </c>
      <c r="S152" s="406"/>
      <c r="T152" s="405">
        <f t="shared" si="20"/>
        <v>10921.706966228436</v>
      </c>
      <c r="U152" s="405">
        <f t="shared" si="21"/>
        <v>-518560.19088478695</v>
      </c>
      <c r="AN152" s="129">
        <f t="shared" si="22"/>
        <v>0</v>
      </c>
    </row>
    <row r="153" spans="1:40" s="2" customFormat="1" ht="15" customHeight="1" x14ac:dyDescent="0.2">
      <c r="A153" s="3"/>
      <c r="J153" s="328"/>
      <c r="M153" s="124" t="str">
        <f>VLOOKUP(M152,índices!$G:$H,2,0)</f>
        <v>Marzo</v>
      </c>
      <c r="N153" s="125">
        <f t="shared" si="23"/>
        <v>2037</v>
      </c>
      <c r="O153" s="275"/>
      <c r="P153" s="405">
        <f t="shared" si="24"/>
        <v>-518560.19088478695</v>
      </c>
      <c r="Q153" s="405">
        <f t="shared" si="19"/>
        <v>3307.1297074500594</v>
      </c>
      <c r="R153" s="405">
        <f t="shared" si="25"/>
        <v>-7778.4028632718037</v>
      </c>
      <c r="S153" s="406"/>
      <c r="T153" s="405">
        <f t="shared" si="20"/>
        <v>11085.532570721864</v>
      </c>
      <c r="U153" s="405">
        <f t="shared" si="21"/>
        <v>-529645.72345550882</v>
      </c>
      <c r="AN153" s="129">
        <f t="shared" si="22"/>
        <v>0</v>
      </c>
    </row>
    <row r="154" spans="1:40" s="2" customFormat="1" ht="15" customHeight="1" x14ac:dyDescent="0.2">
      <c r="A154" s="3"/>
      <c r="J154" s="328"/>
      <c r="M154" s="124" t="str">
        <f>VLOOKUP(M153,índices!$G:$H,2,0)</f>
        <v>Abril</v>
      </c>
      <c r="N154" s="125">
        <f t="shared" si="23"/>
        <v>2037</v>
      </c>
      <c r="O154" s="275"/>
      <c r="P154" s="405">
        <f t="shared" si="24"/>
        <v>-529645.72345550882</v>
      </c>
      <c r="Q154" s="405">
        <f t="shared" si="19"/>
        <v>3307.1297074500594</v>
      </c>
      <c r="R154" s="405">
        <f t="shared" si="25"/>
        <v>-7944.6858518326326</v>
      </c>
      <c r="S154" s="406"/>
      <c r="T154" s="405">
        <f t="shared" si="20"/>
        <v>11251.815559282692</v>
      </c>
      <c r="U154" s="405">
        <f t="shared" si="21"/>
        <v>-540897.53901479149</v>
      </c>
      <c r="AN154" s="129">
        <f t="shared" si="22"/>
        <v>0</v>
      </c>
    </row>
    <row r="155" spans="1:40" s="2" customFormat="1" ht="15" customHeight="1" x14ac:dyDescent="0.2">
      <c r="A155" s="3"/>
      <c r="J155" s="328"/>
      <c r="M155" s="124" t="str">
        <f>VLOOKUP(M154,índices!$G:$H,2,0)</f>
        <v>Mayo</v>
      </c>
      <c r="N155" s="125">
        <f t="shared" si="23"/>
        <v>2037</v>
      </c>
      <c r="O155" s="275"/>
      <c r="P155" s="405">
        <f t="shared" si="24"/>
        <v>-540897.53901479149</v>
      </c>
      <c r="Q155" s="405">
        <f t="shared" si="19"/>
        <v>3307.1297074500594</v>
      </c>
      <c r="R155" s="405">
        <f t="shared" si="25"/>
        <v>-8113.4630852218725</v>
      </c>
      <c r="S155" s="406"/>
      <c r="T155" s="405">
        <f t="shared" si="20"/>
        <v>11420.592792671932</v>
      </c>
      <c r="U155" s="405">
        <f t="shared" si="21"/>
        <v>-552318.13180746348</v>
      </c>
      <c r="AN155" s="129">
        <f t="shared" si="22"/>
        <v>0</v>
      </c>
    </row>
    <row r="156" spans="1:40" s="2" customFormat="1" ht="15" customHeight="1" x14ac:dyDescent="0.2">
      <c r="A156" s="3"/>
      <c r="J156" s="328"/>
      <c r="M156" s="124" t="str">
        <f>VLOOKUP(M155,índices!$G:$H,2,0)</f>
        <v>Junio</v>
      </c>
      <c r="N156" s="125">
        <f t="shared" si="23"/>
        <v>2037</v>
      </c>
      <c r="O156" s="275"/>
      <c r="P156" s="405">
        <f t="shared" si="24"/>
        <v>-552318.13180746348</v>
      </c>
      <c r="Q156" s="405">
        <f t="shared" si="19"/>
        <v>3307.1297074500594</v>
      </c>
      <c r="R156" s="405">
        <f t="shared" si="25"/>
        <v>-8284.7719771119519</v>
      </c>
      <c r="S156" s="406"/>
      <c r="T156" s="405">
        <f t="shared" si="20"/>
        <v>11591.901684562012</v>
      </c>
      <c r="U156" s="405">
        <f t="shared" si="21"/>
        <v>-563910.03349202545</v>
      </c>
      <c r="AN156" s="129">
        <f t="shared" si="22"/>
        <v>0</v>
      </c>
    </row>
    <row r="157" spans="1:40" s="2" customFormat="1" ht="15" customHeight="1" x14ac:dyDescent="0.2">
      <c r="A157" s="3"/>
      <c r="J157" s="328"/>
      <c r="M157" s="124" t="str">
        <f>VLOOKUP(M156,índices!$G:$H,2,0)</f>
        <v>Julio</v>
      </c>
      <c r="N157" s="125">
        <f t="shared" si="23"/>
        <v>2037</v>
      </c>
      <c r="O157" s="275"/>
      <c r="P157" s="405">
        <f t="shared" si="24"/>
        <v>-563910.03349202545</v>
      </c>
      <c r="Q157" s="405">
        <f t="shared" si="19"/>
        <v>3307.1297074500594</v>
      </c>
      <c r="R157" s="405">
        <f t="shared" si="25"/>
        <v>-8458.650502380382</v>
      </c>
      <c r="S157" s="406"/>
      <c r="T157" s="405">
        <f t="shared" si="20"/>
        <v>11765.780209830442</v>
      </c>
      <c r="U157" s="405">
        <f t="shared" si="21"/>
        <v>-575675.81370185595</v>
      </c>
      <c r="AN157" s="129">
        <f t="shared" si="22"/>
        <v>0</v>
      </c>
    </row>
    <row r="158" spans="1:40" s="2" customFormat="1" ht="15" customHeight="1" x14ac:dyDescent="0.2">
      <c r="A158" s="3"/>
      <c r="J158" s="328"/>
      <c r="M158" s="124" t="str">
        <f>VLOOKUP(M157,índices!$G:$H,2,0)</f>
        <v>Agosto</v>
      </c>
      <c r="N158" s="125">
        <f t="shared" si="23"/>
        <v>2037</v>
      </c>
      <c r="O158" s="275"/>
      <c r="P158" s="405">
        <f t="shared" si="24"/>
        <v>-575675.81370185595</v>
      </c>
      <c r="Q158" s="405">
        <f t="shared" si="19"/>
        <v>3307.1297074500594</v>
      </c>
      <c r="R158" s="405">
        <f t="shared" si="25"/>
        <v>-8635.1372055278389</v>
      </c>
      <c r="S158" s="406"/>
      <c r="T158" s="405">
        <f t="shared" si="20"/>
        <v>11942.266912977899</v>
      </c>
      <c r="U158" s="405">
        <f t="shared" si="21"/>
        <v>-587618.08061483386</v>
      </c>
      <c r="AN158" s="129">
        <f t="shared" si="22"/>
        <v>0</v>
      </c>
    </row>
    <row r="159" spans="1:40" s="2" customFormat="1" ht="15" customHeight="1" x14ac:dyDescent="0.2">
      <c r="A159" s="3"/>
      <c r="J159" s="328"/>
      <c r="M159" s="124" t="str">
        <f>VLOOKUP(M158,índices!$G:$H,2,0)</f>
        <v>Septiembre</v>
      </c>
      <c r="N159" s="125">
        <f t="shared" si="23"/>
        <v>2037</v>
      </c>
      <c r="O159" s="275"/>
      <c r="P159" s="405">
        <f t="shared" si="24"/>
        <v>-587618.08061483386</v>
      </c>
      <c r="Q159" s="405">
        <f t="shared" si="19"/>
        <v>3307.1297074500594</v>
      </c>
      <c r="R159" s="405">
        <f t="shared" si="25"/>
        <v>-8814.2712092225065</v>
      </c>
      <c r="S159" s="406"/>
      <c r="T159" s="405">
        <f t="shared" si="20"/>
        <v>12121.400916672566</v>
      </c>
      <c r="U159" s="405">
        <f t="shared" si="21"/>
        <v>-599739.4815315064</v>
      </c>
      <c r="AN159" s="129">
        <f t="shared" si="22"/>
        <v>0</v>
      </c>
    </row>
    <row r="160" spans="1:40" s="2" customFormat="1" ht="15" customHeight="1" x14ac:dyDescent="0.2">
      <c r="A160" s="3"/>
      <c r="J160" s="328"/>
      <c r="M160" s="124" t="str">
        <f>VLOOKUP(M159,índices!$G:$H,2,0)</f>
        <v>Octubre</v>
      </c>
      <c r="N160" s="125">
        <f t="shared" si="23"/>
        <v>2037</v>
      </c>
      <c r="O160" s="275"/>
      <c r="P160" s="405">
        <f t="shared" si="24"/>
        <v>-599739.4815315064</v>
      </c>
      <c r="Q160" s="405">
        <f t="shared" si="19"/>
        <v>3307.1297074500594</v>
      </c>
      <c r="R160" s="405">
        <f t="shared" si="25"/>
        <v>-8996.0922229725966</v>
      </c>
      <c r="S160" s="406"/>
      <c r="T160" s="405">
        <f t="shared" si="20"/>
        <v>12303.221930422656</v>
      </c>
      <c r="U160" s="405">
        <f t="shared" si="21"/>
        <v>-612042.70346192911</v>
      </c>
      <c r="AN160" s="129">
        <f t="shared" si="22"/>
        <v>0</v>
      </c>
    </row>
    <row r="161" spans="1:40" s="2" customFormat="1" ht="15" customHeight="1" x14ac:dyDescent="0.2">
      <c r="A161" s="3"/>
      <c r="J161" s="328"/>
      <c r="M161" s="124" t="str">
        <f>VLOOKUP(M160,índices!$G:$H,2,0)</f>
        <v>Noviembre</v>
      </c>
      <c r="N161" s="125">
        <f t="shared" si="23"/>
        <v>2037</v>
      </c>
      <c r="O161" s="275"/>
      <c r="P161" s="405">
        <f t="shared" si="24"/>
        <v>-612042.70346192911</v>
      </c>
      <c r="Q161" s="405">
        <f t="shared" si="19"/>
        <v>3307.1297074500594</v>
      </c>
      <c r="R161" s="405">
        <f t="shared" si="25"/>
        <v>-9180.6405519289365</v>
      </c>
      <c r="S161" s="406"/>
      <c r="T161" s="405">
        <f t="shared" si="20"/>
        <v>12487.770259378996</v>
      </c>
      <c r="U161" s="405">
        <f t="shared" si="21"/>
        <v>-624530.47372130805</v>
      </c>
      <c r="AN161" s="129">
        <f t="shared" si="22"/>
        <v>0</v>
      </c>
    </row>
    <row r="162" spans="1:40" s="2" customFormat="1" ht="15" customHeight="1" x14ac:dyDescent="0.2">
      <c r="A162" s="3"/>
      <c r="J162" s="328"/>
      <c r="M162" s="124" t="str">
        <f>VLOOKUP(M161,índices!$G:$H,2,0)</f>
        <v>Diciembre</v>
      </c>
      <c r="N162" s="125">
        <f t="shared" si="23"/>
        <v>2037</v>
      </c>
      <c r="O162" s="275"/>
      <c r="P162" s="405">
        <f t="shared" si="24"/>
        <v>-624530.47372130805</v>
      </c>
      <c r="Q162" s="405">
        <f t="shared" si="19"/>
        <v>3307.1297074500594</v>
      </c>
      <c r="R162" s="405">
        <f t="shared" si="25"/>
        <v>-9367.9571058196216</v>
      </c>
      <c r="S162" s="406"/>
      <c r="T162" s="405">
        <f t="shared" si="20"/>
        <v>12675.086813269681</v>
      </c>
      <c r="U162" s="405">
        <f t="shared" si="21"/>
        <v>-637205.5605345777</v>
      </c>
      <c r="AN162" s="129">
        <f t="shared" si="22"/>
        <v>0</v>
      </c>
    </row>
    <row r="163" spans="1:40" s="2" customFormat="1" ht="15" customHeight="1" x14ac:dyDescent="0.2">
      <c r="A163" s="3"/>
      <c r="J163" s="328"/>
      <c r="M163" s="124" t="str">
        <f>VLOOKUP(M162,índices!$G:$H,2,0)</f>
        <v>Enero</v>
      </c>
      <c r="N163" s="125">
        <f t="shared" si="23"/>
        <v>2038</v>
      </c>
      <c r="O163" s="275"/>
      <c r="P163" s="405">
        <f t="shared" si="24"/>
        <v>-637205.5605345777</v>
      </c>
      <c r="Q163" s="405">
        <f t="shared" si="19"/>
        <v>3307.1297074500594</v>
      </c>
      <c r="R163" s="405">
        <f t="shared" si="25"/>
        <v>-9558.0834080186651</v>
      </c>
      <c r="S163" s="406"/>
      <c r="T163" s="405">
        <f t="shared" si="20"/>
        <v>12865.213115468725</v>
      </c>
      <c r="U163" s="405">
        <f t="shared" si="21"/>
        <v>-650070.77365004644</v>
      </c>
      <c r="AN163" s="129">
        <f t="shared" si="22"/>
        <v>0</v>
      </c>
    </row>
    <row r="164" spans="1:40" s="2" customFormat="1" ht="15" customHeight="1" x14ac:dyDescent="0.2">
      <c r="A164" s="3"/>
      <c r="J164" s="328"/>
      <c r="M164" s="124" t="str">
        <f>VLOOKUP(M163,índices!$G:$H,2,0)</f>
        <v>Febrero</v>
      </c>
      <c r="N164" s="125">
        <f t="shared" si="23"/>
        <v>2038</v>
      </c>
      <c r="O164" s="275"/>
      <c r="P164" s="405">
        <f t="shared" si="24"/>
        <v>-650070.77365004644</v>
      </c>
      <c r="Q164" s="405">
        <f t="shared" si="19"/>
        <v>3307.1297074500594</v>
      </c>
      <c r="R164" s="405">
        <f t="shared" si="25"/>
        <v>-9751.0616047506974</v>
      </c>
      <c r="S164" s="406"/>
      <c r="T164" s="405">
        <f t="shared" si="20"/>
        <v>13058.191312200757</v>
      </c>
      <c r="U164" s="405">
        <f t="shared" si="21"/>
        <v>-663128.96496224718</v>
      </c>
      <c r="AN164" s="129">
        <f t="shared" si="22"/>
        <v>0</v>
      </c>
    </row>
    <row r="165" spans="1:40" s="2" customFormat="1" ht="15" customHeight="1" x14ac:dyDescent="0.2">
      <c r="A165" s="3"/>
      <c r="J165" s="328"/>
      <c r="M165" s="124" t="str">
        <f>VLOOKUP(M164,índices!$G:$H,2,0)</f>
        <v>Marzo</v>
      </c>
      <c r="N165" s="125">
        <f t="shared" si="23"/>
        <v>2038</v>
      </c>
      <c r="O165" s="275"/>
      <c r="P165" s="405">
        <f t="shared" si="24"/>
        <v>-663128.96496224718</v>
      </c>
      <c r="Q165" s="405">
        <f t="shared" si="19"/>
        <v>3307.1297074500594</v>
      </c>
      <c r="R165" s="405">
        <f t="shared" si="25"/>
        <v>-9946.9344744337068</v>
      </c>
      <c r="S165" s="406"/>
      <c r="T165" s="405">
        <f t="shared" si="20"/>
        <v>13254.064181883767</v>
      </c>
      <c r="U165" s="405">
        <f t="shared" si="21"/>
        <v>-676383.029144131</v>
      </c>
      <c r="AN165" s="129">
        <f t="shared" si="22"/>
        <v>0</v>
      </c>
    </row>
    <row r="166" spans="1:40" s="2" customFormat="1" ht="15" customHeight="1" x14ac:dyDescent="0.2">
      <c r="A166" s="3"/>
      <c r="J166" s="328"/>
      <c r="M166" s="124" t="str">
        <f>VLOOKUP(M165,índices!$G:$H,2,0)</f>
        <v>Abril</v>
      </c>
      <c r="N166" s="125">
        <f t="shared" si="23"/>
        <v>2038</v>
      </c>
      <c r="O166" s="275"/>
      <c r="P166" s="405">
        <f t="shared" si="24"/>
        <v>-676383.029144131</v>
      </c>
      <c r="Q166" s="405">
        <f t="shared" si="19"/>
        <v>3307.1297074500594</v>
      </c>
      <c r="R166" s="405">
        <f t="shared" si="25"/>
        <v>-10145.745437161964</v>
      </c>
      <c r="S166" s="406"/>
      <c r="T166" s="405">
        <f t="shared" si="20"/>
        <v>13452.875144612024</v>
      </c>
      <c r="U166" s="405">
        <f t="shared" si="21"/>
        <v>-689835.90428874304</v>
      </c>
      <c r="AN166" s="129">
        <f t="shared" si="22"/>
        <v>0</v>
      </c>
    </row>
    <row r="167" spans="1:40" s="2" customFormat="1" ht="15" customHeight="1" x14ac:dyDescent="0.2">
      <c r="A167" s="3"/>
      <c r="J167" s="328"/>
      <c r="M167" s="124" t="str">
        <f>VLOOKUP(M166,índices!$G:$H,2,0)</f>
        <v>Mayo</v>
      </c>
      <c r="N167" s="125">
        <f t="shared" si="23"/>
        <v>2038</v>
      </c>
      <c r="O167" s="275"/>
      <c r="P167" s="405">
        <f t="shared" si="24"/>
        <v>-689835.90428874304</v>
      </c>
      <c r="Q167" s="405">
        <f t="shared" si="19"/>
        <v>3307.1297074500594</v>
      </c>
      <c r="R167" s="405">
        <f t="shared" si="25"/>
        <v>-10347.538564331146</v>
      </c>
      <c r="S167" s="406"/>
      <c r="T167" s="405">
        <f t="shared" si="20"/>
        <v>13654.668271781205</v>
      </c>
      <c r="U167" s="405">
        <f t="shared" si="21"/>
        <v>-703490.57256052422</v>
      </c>
      <c r="AN167" s="129">
        <f t="shared" si="22"/>
        <v>0</v>
      </c>
    </row>
    <row r="168" spans="1:40" s="2" customFormat="1" ht="15" customHeight="1" x14ac:dyDescent="0.2">
      <c r="A168" s="3"/>
      <c r="J168" s="328"/>
      <c r="M168" s="124" t="str">
        <f>VLOOKUP(M167,índices!$G:$H,2,0)</f>
        <v>Junio</v>
      </c>
      <c r="N168" s="125">
        <f t="shared" si="23"/>
        <v>2038</v>
      </c>
      <c r="O168" s="275"/>
      <c r="P168" s="405">
        <f t="shared" si="24"/>
        <v>-703490.57256052422</v>
      </c>
      <c r="Q168" s="405">
        <f t="shared" si="19"/>
        <v>3307.1297074500594</v>
      </c>
      <c r="R168" s="405">
        <f t="shared" si="25"/>
        <v>-10552.358588407862</v>
      </c>
      <c r="S168" s="406"/>
      <c r="T168" s="405">
        <f t="shared" si="20"/>
        <v>13859.488295857922</v>
      </c>
      <c r="U168" s="405">
        <f t="shared" si="21"/>
        <v>-717350.06085638213</v>
      </c>
      <c r="AN168" s="129">
        <f t="shared" si="22"/>
        <v>0</v>
      </c>
    </row>
    <row r="169" spans="1:40" s="2" customFormat="1" ht="15" customHeight="1" x14ac:dyDescent="0.2">
      <c r="A169" s="3"/>
      <c r="J169" s="328"/>
      <c r="M169" s="124" t="str">
        <f>VLOOKUP(M168,índices!$G:$H,2,0)</f>
        <v>Julio</v>
      </c>
      <c r="N169" s="125">
        <f t="shared" si="23"/>
        <v>2038</v>
      </c>
      <c r="O169" s="275"/>
      <c r="P169" s="405">
        <f t="shared" si="24"/>
        <v>-717350.06085638213</v>
      </c>
      <c r="Q169" s="405">
        <f t="shared" si="19"/>
        <v>3307.1297074500594</v>
      </c>
      <c r="R169" s="405">
        <f t="shared" si="25"/>
        <v>-10760.250912845731</v>
      </c>
      <c r="S169" s="406"/>
      <c r="T169" s="405">
        <f t="shared" si="20"/>
        <v>14067.380620295791</v>
      </c>
      <c r="U169" s="405">
        <f t="shared" si="21"/>
        <v>-731417.44147667789</v>
      </c>
      <c r="AN169" s="129">
        <f t="shared" si="22"/>
        <v>0</v>
      </c>
    </row>
    <row r="170" spans="1:40" s="2" customFormat="1" ht="15" customHeight="1" x14ac:dyDescent="0.2">
      <c r="A170" s="3"/>
      <c r="J170" s="328"/>
      <c r="M170" s="124" t="str">
        <f>VLOOKUP(M169,índices!$G:$H,2,0)</f>
        <v>Agosto</v>
      </c>
      <c r="N170" s="125">
        <f t="shared" si="23"/>
        <v>2038</v>
      </c>
      <c r="O170" s="275"/>
      <c r="P170" s="405">
        <f t="shared" si="24"/>
        <v>-731417.44147667789</v>
      </c>
      <c r="Q170" s="405">
        <f t="shared" si="19"/>
        <v>3307.1297074500594</v>
      </c>
      <c r="R170" s="405">
        <f t="shared" si="25"/>
        <v>-10971.261622150168</v>
      </c>
      <c r="S170" s="406"/>
      <c r="T170" s="405">
        <f t="shared" si="20"/>
        <v>14278.391329600228</v>
      </c>
      <c r="U170" s="405">
        <f t="shared" si="21"/>
        <v>-745695.83280627814</v>
      </c>
      <c r="AN170" s="129">
        <f t="shared" si="22"/>
        <v>0</v>
      </c>
    </row>
    <row r="171" spans="1:40" s="2" customFormat="1" ht="15" customHeight="1" x14ac:dyDescent="0.2">
      <c r="A171" s="3"/>
      <c r="J171" s="328"/>
      <c r="M171" s="124" t="str">
        <f>VLOOKUP(M170,índices!$G:$H,2,0)</f>
        <v>Septiembre</v>
      </c>
      <c r="N171" s="125">
        <f t="shared" si="23"/>
        <v>2038</v>
      </c>
      <c r="O171" s="275"/>
      <c r="P171" s="405">
        <f t="shared" si="24"/>
        <v>-745695.83280627814</v>
      </c>
      <c r="Q171" s="405">
        <f t="shared" si="19"/>
        <v>3307.1297074500594</v>
      </c>
      <c r="R171" s="405">
        <f t="shared" si="25"/>
        <v>-11185.437492094172</v>
      </c>
      <c r="S171" s="406"/>
      <c r="T171" s="405">
        <f t="shared" si="20"/>
        <v>14492.567199544232</v>
      </c>
      <c r="U171" s="405">
        <f t="shared" si="21"/>
        <v>-760188.40000582242</v>
      </c>
      <c r="AN171" s="129">
        <f t="shared" si="22"/>
        <v>0</v>
      </c>
    </row>
    <row r="172" spans="1:40" s="2" customFormat="1" ht="15" customHeight="1" x14ac:dyDescent="0.2">
      <c r="A172" s="3"/>
      <c r="J172" s="328"/>
      <c r="M172" s="124" t="str">
        <f>VLOOKUP(M171,índices!$G:$H,2,0)</f>
        <v>Octubre</v>
      </c>
      <c r="N172" s="125">
        <f t="shared" si="23"/>
        <v>2038</v>
      </c>
      <c r="O172" s="275"/>
      <c r="P172" s="405">
        <f t="shared" si="24"/>
        <v>-760188.40000582242</v>
      </c>
      <c r="Q172" s="405">
        <f t="shared" si="19"/>
        <v>3307.1297074500594</v>
      </c>
      <c r="R172" s="405">
        <f t="shared" si="25"/>
        <v>-11402.826000087336</v>
      </c>
      <c r="S172" s="406"/>
      <c r="T172" s="405">
        <f t="shared" si="20"/>
        <v>14709.955707537396</v>
      </c>
      <c r="U172" s="405">
        <f t="shared" si="21"/>
        <v>-774898.35571335978</v>
      </c>
      <c r="AN172" s="129">
        <f t="shared" si="22"/>
        <v>0</v>
      </c>
    </row>
    <row r="173" spans="1:40" s="2" customFormat="1" ht="15" customHeight="1" x14ac:dyDescent="0.2">
      <c r="A173" s="3"/>
      <c r="J173" s="328"/>
      <c r="M173" s="124" t="str">
        <f>VLOOKUP(M172,índices!$G:$H,2,0)</f>
        <v>Noviembre</v>
      </c>
      <c r="N173" s="125">
        <f t="shared" si="23"/>
        <v>2038</v>
      </c>
      <c r="O173" s="275"/>
      <c r="P173" s="405">
        <f t="shared" si="24"/>
        <v>-774898.35571335978</v>
      </c>
      <c r="Q173" s="405">
        <f t="shared" si="19"/>
        <v>3307.1297074500594</v>
      </c>
      <c r="R173" s="405">
        <f t="shared" si="25"/>
        <v>-11623.475335700396</v>
      </c>
      <c r="S173" s="406"/>
      <c r="T173" s="405">
        <f t="shared" si="20"/>
        <v>14930.605043150455</v>
      </c>
      <c r="U173" s="405">
        <f t="shared" si="21"/>
        <v>-789828.96075651026</v>
      </c>
      <c r="AN173" s="129">
        <f t="shared" si="22"/>
        <v>0</v>
      </c>
    </row>
    <row r="174" spans="1:40" s="2" customFormat="1" ht="15" customHeight="1" x14ac:dyDescent="0.2">
      <c r="A174" s="3"/>
      <c r="J174" s="328"/>
      <c r="M174" s="124" t="str">
        <f>VLOOKUP(M173,índices!$G:$H,2,0)</f>
        <v>Diciembre</v>
      </c>
      <c r="N174" s="125">
        <f t="shared" si="23"/>
        <v>2038</v>
      </c>
      <c r="O174" s="275"/>
      <c r="P174" s="405">
        <f t="shared" si="24"/>
        <v>-789828.96075651026</v>
      </c>
      <c r="Q174" s="405">
        <f t="shared" si="19"/>
        <v>3307.1297074500594</v>
      </c>
      <c r="R174" s="405">
        <f t="shared" si="25"/>
        <v>-11847.434411347655</v>
      </c>
      <c r="S174" s="406"/>
      <c r="T174" s="405">
        <f t="shared" si="20"/>
        <v>15154.564118797714</v>
      </c>
      <c r="U174" s="405">
        <f t="shared" si="21"/>
        <v>-804983.52487530792</v>
      </c>
      <c r="AN174" s="129">
        <f t="shared" si="22"/>
        <v>0</v>
      </c>
    </row>
    <row r="175" spans="1:40" s="2" customFormat="1" ht="15" customHeight="1" x14ac:dyDescent="0.2">
      <c r="A175" s="3"/>
      <c r="J175" s="328"/>
      <c r="M175" s="124" t="str">
        <f>VLOOKUP(M174,índices!$G:$H,2,0)</f>
        <v>Enero</v>
      </c>
      <c r="N175" s="125">
        <f t="shared" si="23"/>
        <v>2039</v>
      </c>
      <c r="O175" s="275"/>
      <c r="P175" s="405">
        <f t="shared" si="24"/>
        <v>-804983.52487530792</v>
      </c>
      <c r="Q175" s="405">
        <f t="shared" si="19"/>
        <v>3307.1297074500594</v>
      </c>
      <c r="R175" s="405">
        <f t="shared" si="25"/>
        <v>-12074.752873129619</v>
      </c>
      <c r="S175" s="406"/>
      <c r="T175" s="405">
        <f t="shared" si="20"/>
        <v>15381.882580579679</v>
      </c>
      <c r="U175" s="405">
        <f t="shared" si="21"/>
        <v>-820365.40745588765</v>
      </c>
      <c r="AN175" s="129">
        <f t="shared" si="22"/>
        <v>0</v>
      </c>
    </row>
    <row r="176" spans="1:40" s="2" customFormat="1" ht="15" customHeight="1" x14ac:dyDescent="0.2">
      <c r="A176" s="3"/>
      <c r="J176" s="328"/>
      <c r="M176" s="124" t="str">
        <f>VLOOKUP(M175,índices!$G:$H,2,0)</f>
        <v>Febrero</v>
      </c>
      <c r="N176" s="125">
        <f t="shared" si="23"/>
        <v>2039</v>
      </c>
      <c r="O176" s="275"/>
      <c r="P176" s="405">
        <f t="shared" si="24"/>
        <v>-820365.40745588765</v>
      </c>
      <c r="Q176" s="405">
        <f t="shared" si="19"/>
        <v>3307.1297074500594</v>
      </c>
      <c r="R176" s="405">
        <f t="shared" si="25"/>
        <v>-12305.481111838315</v>
      </c>
      <c r="S176" s="406"/>
      <c r="T176" s="405">
        <f t="shared" si="20"/>
        <v>15612.610819288375</v>
      </c>
      <c r="U176" s="405">
        <f t="shared" si="21"/>
        <v>-835978.01827517606</v>
      </c>
      <c r="AN176" s="129">
        <f t="shared" si="22"/>
        <v>0</v>
      </c>
    </row>
    <row r="177" spans="1:40" s="2" customFormat="1" ht="15" customHeight="1" x14ac:dyDescent="0.2">
      <c r="A177" s="3"/>
      <c r="J177" s="328"/>
      <c r="M177" s="124" t="str">
        <f>VLOOKUP(M176,índices!$G:$H,2,0)</f>
        <v>Marzo</v>
      </c>
      <c r="N177" s="125">
        <f t="shared" si="23"/>
        <v>2039</v>
      </c>
      <c r="O177" s="275"/>
      <c r="P177" s="405">
        <f t="shared" si="24"/>
        <v>-835978.01827517606</v>
      </c>
      <c r="Q177" s="405">
        <f t="shared" si="19"/>
        <v>3307.1297074500594</v>
      </c>
      <c r="R177" s="405">
        <f t="shared" si="25"/>
        <v>-12539.67027412764</v>
      </c>
      <c r="S177" s="406"/>
      <c r="T177" s="405">
        <f t="shared" si="20"/>
        <v>15846.7999815777</v>
      </c>
      <c r="U177" s="405">
        <f t="shared" si="21"/>
        <v>-851824.81825675373</v>
      </c>
      <c r="AN177" s="129">
        <f t="shared" si="22"/>
        <v>0</v>
      </c>
    </row>
    <row r="178" spans="1:40" s="2" customFormat="1" ht="15" customHeight="1" x14ac:dyDescent="0.2">
      <c r="A178" s="3"/>
      <c r="J178" s="328"/>
      <c r="M178" s="124" t="str">
        <f>VLOOKUP(M177,índices!$G:$H,2,0)</f>
        <v>Abril</v>
      </c>
      <c r="N178" s="125">
        <f t="shared" si="23"/>
        <v>2039</v>
      </c>
      <c r="O178" s="275"/>
      <c r="P178" s="405">
        <f t="shared" si="24"/>
        <v>-851824.81825675373</v>
      </c>
      <c r="Q178" s="405">
        <f t="shared" si="19"/>
        <v>3307.1297074500594</v>
      </c>
      <c r="R178" s="405">
        <f t="shared" si="25"/>
        <v>-12777.372273851304</v>
      </c>
      <c r="S178" s="406"/>
      <c r="T178" s="405">
        <f t="shared" si="20"/>
        <v>16084.501981301364</v>
      </c>
      <c r="U178" s="405">
        <f t="shared" si="21"/>
        <v>-867909.32023805508</v>
      </c>
      <c r="AN178" s="129">
        <f t="shared" si="22"/>
        <v>0</v>
      </c>
    </row>
    <row r="179" spans="1:40" s="2" customFormat="1" ht="15" customHeight="1" x14ac:dyDescent="0.2">
      <c r="A179" s="3"/>
      <c r="J179" s="328"/>
      <c r="M179" s="124" t="str">
        <f>VLOOKUP(M178,índices!$G:$H,2,0)</f>
        <v>Mayo</v>
      </c>
      <c r="N179" s="125">
        <f t="shared" si="23"/>
        <v>2039</v>
      </c>
      <c r="O179" s="275"/>
      <c r="P179" s="405">
        <f t="shared" si="24"/>
        <v>-867909.32023805508</v>
      </c>
      <c r="Q179" s="405">
        <f t="shared" si="19"/>
        <v>3307.1297074500594</v>
      </c>
      <c r="R179" s="405">
        <f t="shared" si="25"/>
        <v>-13018.639803570826</v>
      </c>
      <c r="S179" s="406"/>
      <c r="T179" s="405">
        <f t="shared" si="20"/>
        <v>16325.769511020886</v>
      </c>
      <c r="U179" s="405">
        <f t="shared" si="21"/>
        <v>-884235.08974907594</v>
      </c>
      <c r="AN179" s="129">
        <f t="shared" si="22"/>
        <v>0</v>
      </c>
    </row>
    <row r="180" spans="1:40" s="2" customFormat="1" ht="15" customHeight="1" x14ac:dyDescent="0.2">
      <c r="A180" s="3"/>
      <c r="J180" s="328"/>
      <c r="M180" s="124" t="str">
        <f>VLOOKUP(M179,índices!$G:$H,2,0)</f>
        <v>Junio</v>
      </c>
      <c r="N180" s="125">
        <f t="shared" si="23"/>
        <v>2039</v>
      </c>
      <c r="O180" s="275"/>
      <c r="P180" s="405">
        <f t="shared" si="24"/>
        <v>-884235.08974907594</v>
      </c>
      <c r="Q180" s="405">
        <f t="shared" si="19"/>
        <v>3307.1297074500594</v>
      </c>
      <c r="R180" s="405">
        <f t="shared" si="25"/>
        <v>-13263.526346236138</v>
      </c>
      <c r="S180" s="406"/>
      <c r="T180" s="405">
        <f t="shared" si="20"/>
        <v>16570.656053686198</v>
      </c>
      <c r="U180" s="405">
        <f t="shared" si="21"/>
        <v>-900805.7458027621</v>
      </c>
      <c r="AN180" s="129">
        <f t="shared" si="22"/>
        <v>0</v>
      </c>
    </row>
    <row r="181" spans="1:40" s="2" customFormat="1" ht="15" customHeight="1" x14ac:dyDescent="0.2">
      <c r="A181" s="3"/>
      <c r="J181" s="328"/>
      <c r="M181" s="124" t="str">
        <f>VLOOKUP(M180,índices!$G:$H,2,0)</f>
        <v>Julio</v>
      </c>
      <c r="N181" s="125">
        <f t="shared" si="23"/>
        <v>2039</v>
      </c>
      <c r="O181" s="275"/>
      <c r="P181" s="405">
        <f t="shared" si="24"/>
        <v>-900805.7458027621</v>
      </c>
      <c r="Q181" s="405">
        <f t="shared" si="19"/>
        <v>3307.1297074500594</v>
      </c>
      <c r="R181" s="405">
        <f t="shared" si="25"/>
        <v>-13512.08618704143</v>
      </c>
      <c r="S181" s="406"/>
      <c r="T181" s="405">
        <f t="shared" si="20"/>
        <v>16819.215894491488</v>
      </c>
      <c r="U181" s="405">
        <f t="shared" si="21"/>
        <v>-917624.96169725363</v>
      </c>
      <c r="AN181" s="129">
        <f t="shared" si="22"/>
        <v>0</v>
      </c>
    </row>
    <row r="182" spans="1:40" s="2" customFormat="1" ht="15" customHeight="1" x14ac:dyDescent="0.2">
      <c r="A182" s="3"/>
      <c r="J182" s="328"/>
      <c r="M182" s="124" t="str">
        <f>VLOOKUP(M181,índices!$G:$H,2,0)</f>
        <v>Agosto</v>
      </c>
      <c r="N182" s="125">
        <f t="shared" si="23"/>
        <v>2039</v>
      </c>
      <c r="O182" s="275"/>
      <c r="P182" s="405">
        <f t="shared" si="24"/>
        <v>-917624.96169725363</v>
      </c>
      <c r="Q182" s="405">
        <f t="shared" si="19"/>
        <v>3307.1297074500594</v>
      </c>
      <c r="R182" s="405">
        <f t="shared" si="25"/>
        <v>-13764.374425458804</v>
      </c>
      <c r="S182" s="406"/>
      <c r="T182" s="405">
        <f t="shared" si="20"/>
        <v>17071.504132908864</v>
      </c>
      <c r="U182" s="405">
        <f t="shared" si="21"/>
        <v>-934696.46583016252</v>
      </c>
      <c r="AN182" s="129">
        <f t="shared" si="22"/>
        <v>0</v>
      </c>
    </row>
    <row r="183" spans="1:40" s="2" customFormat="1" ht="15" customHeight="1" x14ac:dyDescent="0.2">
      <c r="A183" s="3"/>
      <c r="J183" s="328"/>
      <c r="M183" s="124" t="str">
        <f>VLOOKUP(M182,índices!$G:$H,2,0)</f>
        <v>Septiembre</v>
      </c>
      <c r="N183" s="125">
        <f t="shared" si="23"/>
        <v>2039</v>
      </c>
      <c r="O183" s="275"/>
      <c r="P183" s="405">
        <f t="shared" si="24"/>
        <v>-934696.46583016252</v>
      </c>
      <c r="Q183" s="405">
        <f t="shared" si="19"/>
        <v>3307.1297074500594</v>
      </c>
      <c r="R183" s="405">
        <f t="shared" si="25"/>
        <v>-14020.446987452437</v>
      </c>
      <c r="S183" s="406"/>
      <c r="T183" s="405">
        <f t="shared" si="20"/>
        <v>17327.576694902495</v>
      </c>
      <c r="U183" s="405">
        <f t="shared" si="21"/>
        <v>-952024.04252506502</v>
      </c>
      <c r="AN183" s="129">
        <f t="shared" si="22"/>
        <v>0</v>
      </c>
    </row>
    <row r="184" spans="1:40" s="2" customFormat="1" ht="15" customHeight="1" x14ac:dyDescent="0.2">
      <c r="A184" s="3"/>
      <c r="J184" s="328"/>
      <c r="M184" s="124" t="str">
        <f>VLOOKUP(M183,índices!$G:$H,2,0)</f>
        <v>Octubre</v>
      </c>
      <c r="N184" s="125">
        <f t="shared" si="23"/>
        <v>2039</v>
      </c>
      <c r="O184" s="275"/>
      <c r="P184" s="405">
        <f t="shared" si="24"/>
        <v>-952024.04252506502</v>
      </c>
      <c r="Q184" s="405">
        <f t="shared" si="19"/>
        <v>3307.1297074500594</v>
      </c>
      <c r="R184" s="405">
        <f t="shared" si="25"/>
        <v>-14280.360637875974</v>
      </c>
      <c r="S184" s="406"/>
      <c r="T184" s="405">
        <f t="shared" si="20"/>
        <v>17587.490345326034</v>
      </c>
      <c r="U184" s="405">
        <f t="shared" si="21"/>
        <v>-969611.53287039103</v>
      </c>
      <c r="AN184" s="129">
        <f t="shared" si="22"/>
        <v>0</v>
      </c>
    </row>
    <row r="185" spans="1:40" s="2" customFormat="1" ht="15" customHeight="1" x14ac:dyDescent="0.2">
      <c r="A185" s="3"/>
      <c r="J185" s="328"/>
      <c r="M185" s="124" t="str">
        <f>VLOOKUP(M184,índices!$G:$H,2,0)</f>
        <v>Noviembre</v>
      </c>
      <c r="N185" s="125">
        <f t="shared" si="23"/>
        <v>2039</v>
      </c>
      <c r="O185" s="275"/>
      <c r="P185" s="405">
        <f t="shared" si="24"/>
        <v>-969611.53287039103</v>
      </c>
      <c r="Q185" s="405">
        <f t="shared" si="19"/>
        <v>3307.1297074500594</v>
      </c>
      <c r="R185" s="405">
        <f t="shared" si="25"/>
        <v>-14544.172993055865</v>
      </c>
      <c r="S185" s="406"/>
      <c r="T185" s="405">
        <f t="shared" si="20"/>
        <v>17851.302700505923</v>
      </c>
      <c r="U185" s="405">
        <f t="shared" si="21"/>
        <v>-987462.83557089698</v>
      </c>
      <c r="AN185" s="129">
        <f t="shared" si="22"/>
        <v>0</v>
      </c>
    </row>
    <row r="186" spans="1:40" s="2" customFormat="1" ht="15" customHeight="1" x14ac:dyDescent="0.2">
      <c r="A186" s="3"/>
      <c r="J186" s="328"/>
      <c r="M186" s="124" t="str">
        <f>VLOOKUP(M185,índices!$G:$H,2,0)</f>
        <v>Diciembre</v>
      </c>
      <c r="N186" s="125">
        <f t="shared" si="23"/>
        <v>2039</v>
      </c>
      <c r="O186" s="275"/>
      <c r="P186" s="405">
        <f t="shared" si="24"/>
        <v>-987462.83557089698</v>
      </c>
      <c r="Q186" s="405">
        <f t="shared" si="19"/>
        <v>3307.1297074500594</v>
      </c>
      <c r="R186" s="405">
        <f t="shared" si="25"/>
        <v>-14811.942533563453</v>
      </c>
      <c r="S186" s="406"/>
      <c r="T186" s="405">
        <f t="shared" si="20"/>
        <v>18119.072241013513</v>
      </c>
      <c r="U186" s="405">
        <f t="shared" si="21"/>
        <v>-1005581.9078119105</v>
      </c>
      <c r="AN186" s="129">
        <f t="shared" si="22"/>
        <v>0</v>
      </c>
    </row>
    <row r="187" spans="1:40" s="2" customFormat="1" ht="15" customHeight="1" x14ac:dyDescent="0.2">
      <c r="A187" s="3"/>
      <c r="J187" s="328"/>
      <c r="M187" s="124" t="str">
        <f>VLOOKUP(M186,índices!$G:$H,2,0)</f>
        <v>Enero</v>
      </c>
      <c r="N187" s="125">
        <f t="shared" si="23"/>
        <v>2040</v>
      </c>
      <c r="O187" s="275"/>
      <c r="P187" s="405">
        <f t="shared" si="24"/>
        <v>-1005581.9078119105</v>
      </c>
      <c r="Q187" s="405">
        <f t="shared" si="19"/>
        <v>3307.1297074500594</v>
      </c>
      <c r="R187" s="405">
        <f t="shared" si="25"/>
        <v>-15083.728617178656</v>
      </c>
      <c r="S187" s="406"/>
      <c r="T187" s="405">
        <f t="shared" si="20"/>
        <v>18390.858324628716</v>
      </c>
      <c r="U187" s="405">
        <f t="shared" si="21"/>
        <v>-1023972.7661365392</v>
      </c>
      <c r="AN187" s="129">
        <f t="shared" si="22"/>
        <v>0</v>
      </c>
    </row>
    <row r="188" spans="1:40" s="2" customFormat="1" ht="15" customHeight="1" x14ac:dyDescent="0.2">
      <c r="A188" s="3"/>
      <c r="J188" s="328"/>
      <c r="M188" s="124" t="str">
        <f>VLOOKUP(M187,índices!$G:$H,2,0)</f>
        <v>Febrero</v>
      </c>
      <c r="N188" s="125">
        <f t="shared" si="23"/>
        <v>2040</v>
      </c>
      <c r="O188" s="275"/>
      <c r="P188" s="405">
        <f t="shared" si="24"/>
        <v>-1023972.7661365392</v>
      </c>
      <c r="Q188" s="405">
        <f t="shared" si="19"/>
        <v>3307.1297074500594</v>
      </c>
      <c r="R188" s="405">
        <f t="shared" si="25"/>
        <v>-15359.591492048086</v>
      </c>
      <c r="S188" s="406"/>
      <c r="T188" s="405">
        <f t="shared" si="20"/>
        <v>18666.721199498144</v>
      </c>
      <c r="U188" s="405">
        <f t="shared" si="21"/>
        <v>-1042639.4873360373</v>
      </c>
      <c r="AN188" s="129">
        <f t="shared" si="22"/>
        <v>0</v>
      </c>
    </row>
    <row r="189" spans="1:40" s="2" customFormat="1" ht="15" customHeight="1" x14ac:dyDescent="0.2">
      <c r="A189" s="3"/>
      <c r="J189" s="328"/>
      <c r="M189" s="124" t="str">
        <f>VLOOKUP(M188,índices!$G:$H,2,0)</f>
        <v>Marzo</v>
      </c>
      <c r="N189" s="125">
        <f t="shared" si="23"/>
        <v>2040</v>
      </c>
      <c r="O189" s="275"/>
      <c r="P189" s="405">
        <f t="shared" si="24"/>
        <v>-1042639.4873360373</v>
      </c>
      <c r="Q189" s="405">
        <f t="shared" si="19"/>
        <v>3307.1297074500594</v>
      </c>
      <c r="R189" s="405">
        <f t="shared" si="25"/>
        <v>-15639.592310040558</v>
      </c>
      <c r="S189" s="406"/>
      <c r="T189" s="405">
        <f t="shared" si="20"/>
        <v>18946.722017490618</v>
      </c>
      <c r="U189" s="405">
        <f t="shared" si="21"/>
        <v>-1061586.209353528</v>
      </c>
      <c r="AN189" s="129">
        <f t="shared" si="22"/>
        <v>0</v>
      </c>
    </row>
    <row r="190" spans="1:40" s="2" customFormat="1" ht="15" customHeight="1" x14ac:dyDescent="0.2">
      <c r="A190" s="3"/>
      <c r="J190" s="328"/>
      <c r="M190" s="124" t="str">
        <f>VLOOKUP(M189,índices!$G:$H,2,0)</f>
        <v>Abril</v>
      </c>
      <c r="N190" s="125">
        <f t="shared" si="23"/>
        <v>2040</v>
      </c>
      <c r="O190" s="275"/>
      <c r="P190" s="405">
        <f t="shared" si="24"/>
        <v>-1061586.209353528</v>
      </c>
      <c r="Q190" s="405">
        <f t="shared" si="19"/>
        <v>3307.1297074500594</v>
      </c>
      <c r="R190" s="405">
        <f t="shared" si="25"/>
        <v>-15923.79314030292</v>
      </c>
      <c r="S190" s="406"/>
      <c r="T190" s="405">
        <f t="shared" si="20"/>
        <v>19230.92284775298</v>
      </c>
      <c r="U190" s="405">
        <f t="shared" si="21"/>
        <v>-1080817.1322012809</v>
      </c>
      <c r="AN190" s="129">
        <f t="shared" si="22"/>
        <v>0</v>
      </c>
    </row>
    <row r="191" spans="1:40" s="2" customFormat="1" ht="15" customHeight="1" x14ac:dyDescent="0.2">
      <c r="A191" s="3"/>
      <c r="J191" s="328"/>
      <c r="M191" s="124" t="str">
        <f>VLOOKUP(M190,índices!$G:$H,2,0)</f>
        <v>Mayo</v>
      </c>
      <c r="N191" s="125">
        <f t="shared" si="23"/>
        <v>2040</v>
      </c>
      <c r="O191" s="275"/>
      <c r="P191" s="405">
        <f t="shared" si="24"/>
        <v>-1080817.1322012809</v>
      </c>
      <c r="Q191" s="405">
        <f t="shared" si="19"/>
        <v>3307.1297074500594</v>
      </c>
      <c r="R191" s="405">
        <f t="shared" si="25"/>
        <v>-16212.256983019213</v>
      </c>
      <c r="S191" s="406"/>
      <c r="T191" s="405">
        <f t="shared" si="20"/>
        <v>19519.386690469273</v>
      </c>
      <c r="U191" s="405">
        <f t="shared" si="21"/>
        <v>-1100336.5188917501</v>
      </c>
      <c r="AN191" s="129">
        <f t="shared" si="22"/>
        <v>0</v>
      </c>
    </row>
    <row r="192" spans="1:40" s="2" customFormat="1" ht="15" customHeight="1" x14ac:dyDescent="0.2">
      <c r="A192" s="3"/>
      <c r="J192" s="328"/>
      <c r="M192" s="124" t="str">
        <f>VLOOKUP(M191,índices!$G:$H,2,0)</f>
        <v>Junio</v>
      </c>
      <c r="N192" s="125">
        <f t="shared" si="23"/>
        <v>2040</v>
      </c>
      <c r="O192" s="275"/>
      <c r="P192" s="405">
        <f t="shared" si="24"/>
        <v>-1100336.5188917501</v>
      </c>
      <c r="Q192" s="405">
        <f t="shared" si="19"/>
        <v>3307.1297074500594</v>
      </c>
      <c r="R192" s="405">
        <f t="shared" si="25"/>
        <v>-16505.047783376252</v>
      </c>
      <c r="S192" s="406"/>
      <c r="T192" s="405">
        <f t="shared" si="20"/>
        <v>19812.177490826311</v>
      </c>
      <c r="U192" s="405">
        <f t="shared" si="21"/>
        <v>-1120148.6963825764</v>
      </c>
      <c r="AN192" s="129">
        <f t="shared" si="22"/>
        <v>0</v>
      </c>
    </row>
    <row r="193" spans="1:40" s="2" customFormat="1" ht="15" customHeight="1" x14ac:dyDescent="0.2">
      <c r="A193" s="3"/>
      <c r="J193" s="328"/>
      <c r="M193" s="124" t="str">
        <f>VLOOKUP(M192,índices!$G:$H,2,0)</f>
        <v>Julio</v>
      </c>
      <c r="N193" s="125">
        <f t="shared" si="23"/>
        <v>2040</v>
      </c>
      <c r="O193" s="275"/>
      <c r="P193" s="405">
        <f t="shared" si="24"/>
        <v>-1120148.6963825764</v>
      </c>
      <c r="Q193" s="405">
        <f t="shared" si="19"/>
        <v>3307.1297074500594</v>
      </c>
      <c r="R193" s="405">
        <f t="shared" si="25"/>
        <v>-16802.230445738645</v>
      </c>
      <c r="S193" s="406"/>
      <c r="T193" s="405">
        <f t="shared" si="20"/>
        <v>20109.360153188703</v>
      </c>
      <c r="U193" s="405">
        <f t="shared" si="21"/>
        <v>-1140258.0565357651</v>
      </c>
      <c r="AN193" s="129">
        <f t="shared" si="22"/>
        <v>0</v>
      </c>
    </row>
    <row r="194" spans="1:40" s="2" customFormat="1" ht="15" customHeight="1" x14ac:dyDescent="0.2">
      <c r="A194" s="3"/>
      <c r="J194" s="328"/>
      <c r="M194" s="124" t="str">
        <f>VLOOKUP(M193,índices!$G:$H,2,0)</f>
        <v>Agosto</v>
      </c>
      <c r="N194" s="125">
        <f t="shared" si="23"/>
        <v>2040</v>
      </c>
      <c r="O194" s="275"/>
      <c r="P194" s="405">
        <f t="shared" si="24"/>
        <v>-1140258.0565357651</v>
      </c>
      <c r="Q194" s="405">
        <f t="shared" si="19"/>
        <v>3307.1297074500594</v>
      </c>
      <c r="R194" s="405">
        <f t="shared" si="25"/>
        <v>-17103.870848036477</v>
      </c>
      <c r="S194" s="406"/>
      <c r="T194" s="405">
        <f t="shared" si="20"/>
        <v>20411.000555486535</v>
      </c>
      <c r="U194" s="405">
        <f t="shared" si="21"/>
        <v>-1160669.0570912515</v>
      </c>
      <c r="AN194" s="129">
        <f t="shared" si="22"/>
        <v>0</v>
      </c>
    </row>
    <row r="195" spans="1:40" s="2" customFormat="1" ht="15" customHeight="1" x14ac:dyDescent="0.2">
      <c r="A195" s="3"/>
      <c r="J195" s="328"/>
      <c r="M195" s="124" t="str">
        <f>VLOOKUP(M194,índices!$G:$H,2,0)</f>
        <v>Septiembre</v>
      </c>
      <c r="N195" s="125">
        <f t="shared" si="23"/>
        <v>2040</v>
      </c>
      <c r="O195" s="275"/>
      <c r="P195" s="405">
        <f t="shared" si="24"/>
        <v>-1160669.0570912515</v>
      </c>
      <c r="Q195" s="405">
        <f t="shared" si="19"/>
        <v>3307.1297074500594</v>
      </c>
      <c r="R195" s="405">
        <f t="shared" si="25"/>
        <v>-17410.035856368773</v>
      </c>
      <c r="S195" s="406"/>
      <c r="T195" s="405">
        <f t="shared" si="20"/>
        <v>20717.165563818831</v>
      </c>
      <c r="U195" s="405">
        <f t="shared" si="21"/>
        <v>-1181386.2226550702</v>
      </c>
      <c r="AN195" s="129">
        <f t="shared" si="22"/>
        <v>0</v>
      </c>
    </row>
    <row r="196" spans="1:40" s="2" customFormat="1" ht="15" customHeight="1" x14ac:dyDescent="0.2">
      <c r="A196" s="3"/>
      <c r="J196" s="328"/>
      <c r="M196" s="124" t="str">
        <f>VLOOKUP(M195,índices!$G:$H,2,0)</f>
        <v>Octubre</v>
      </c>
      <c r="N196" s="125">
        <f t="shared" si="23"/>
        <v>2040</v>
      </c>
      <c r="O196" s="275"/>
      <c r="P196" s="405">
        <f t="shared" si="24"/>
        <v>-1181386.2226550702</v>
      </c>
      <c r="Q196" s="405">
        <f t="shared" si="19"/>
        <v>3307.1297074500594</v>
      </c>
      <c r="R196" s="405">
        <f t="shared" si="25"/>
        <v>-17720.793339826054</v>
      </c>
      <c r="S196" s="406"/>
      <c r="T196" s="405">
        <f t="shared" si="20"/>
        <v>21027.923047276112</v>
      </c>
      <c r="U196" s="405">
        <f t="shared" si="21"/>
        <v>-1202414.1457023465</v>
      </c>
      <c r="AN196" s="129">
        <f t="shared" si="22"/>
        <v>0</v>
      </c>
    </row>
    <row r="197" spans="1:40" s="13" customFormat="1" ht="15" customHeight="1" x14ac:dyDescent="0.2">
      <c r="A197" s="3"/>
      <c r="B197" s="2"/>
      <c r="C197" s="2"/>
      <c r="D197" s="2"/>
      <c r="E197" s="2"/>
      <c r="F197" s="2"/>
      <c r="G197" s="2"/>
      <c r="H197" s="2"/>
      <c r="I197" s="2"/>
      <c r="J197" s="328"/>
      <c r="K197" s="2"/>
      <c r="M197" s="124" t="str">
        <f>VLOOKUP(M196,índices!$G:$H,2,0)</f>
        <v>Noviembre</v>
      </c>
      <c r="N197" s="125">
        <f t="shared" si="23"/>
        <v>2040</v>
      </c>
      <c r="O197" s="275"/>
      <c r="P197" s="405">
        <f t="shared" si="24"/>
        <v>-1202414.1457023465</v>
      </c>
      <c r="Q197" s="405">
        <f t="shared" si="19"/>
        <v>3307.1297074500594</v>
      </c>
      <c r="R197" s="405">
        <f t="shared" si="25"/>
        <v>-18036.212185535198</v>
      </c>
      <c r="S197" s="406"/>
      <c r="T197" s="405">
        <f t="shared" si="20"/>
        <v>21343.341892985256</v>
      </c>
      <c r="U197" s="405">
        <f t="shared" si="21"/>
        <v>-1223757.4875953316</v>
      </c>
      <c r="AN197" s="129">
        <f t="shared" si="22"/>
        <v>0</v>
      </c>
    </row>
    <row r="198" spans="1:40" s="13" customFormat="1" ht="15" customHeight="1" x14ac:dyDescent="0.2">
      <c r="A198" s="3"/>
      <c r="B198" s="2"/>
      <c r="C198" s="2"/>
      <c r="D198" s="2"/>
      <c r="E198" s="2"/>
      <c r="F198" s="2"/>
      <c r="G198" s="2"/>
      <c r="H198" s="2"/>
      <c r="I198" s="2"/>
      <c r="J198" s="328"/>
      <c r="K198" s="2"/>
      <c r="M198" s="124" t="str">
        <f>VLOOKUP(M197,índices!$G:$H,2,0)</f>
        <v>Diciembre</v>
      </c>
      <c r="N198" s="125">
        <f t="shared" si="23"/>
        <v>2040</v>
      </c>
      <c r="O198" s="275"/>
      <c r="P198" s="405">
        <f t="shared" si="24"/>
        <v>-1223757.4875953316</v>
      </c>
      <c r="Q198" s="405">
        <f t="shared" si="19"/>
        <v>3307.1297074500594</v>
      </c>
      <c r="R198" s="405">
        <f t="shared" si="25"/>
        <v>-18356.362313929974</v>
      </c>
      <c r="S198" s="406"/>
      <c r="T198" s="405">
        <f t="shared" si="20"/>
        <v>21663.492021380032</v>
      </c>
      <c r="U198" s="405">
        <f t="shared" si="21"/>
        <v>-1245420.9796167116</v>
      </c>
      <c r="AN198" s="129">
        <f t="shared" si="22"/>
        <v>0</v>
      </c>
    </row>
    <row r="199" spans="1:40" s="13" customFormat="1" ht="15" customHeight="1" x14ac:dyDescent="0.2">
      <c r="A199" s="3"/>
      <c r="B199" s="2"/>
      <c r="C199" s="2"/>
      <c r="D199" s="2"/>
      <c r="E199" s="2"/>
      <c r="F199" s="2"/>
      <c r="G199" s="2"/>
      <c r="H199" s="2"/>
      <c r="I199" s="2"/>
      <c r="J199" s="328"/>
      <c r="K199" s="2"/>
      <c r="M199" s="124" t="str">
        <f>VLOOKUP(M198,índices!$G:$H,2,0)</f>
        <v>Enero</v>
      </c>
      <c r="N199" s="125">
        <f t="shared" si="23"/>
        <v>2041</v>
      </c>
      <c r="O199" s="275"/>
      <c r="P199" s="405">
        <f t="shared" si="24"/>
        <v>-1245420.9796167116</v>
      </c>
      <c r="Q199" s="405">
        <f t="shared" si="19"/>
        <v>3307.1297074500594</v>
      </c>
      <c r="R199" s="405">
        <f t="shared" si="25"/>
        <v>-18681.314694250676</v>
      </c>
      <c r="S199" s="406"/>
      <c r="T199" s="405">
        <f t="shared" si="20"/>
        <v>21988.444401700734</v>
      </c>
      <c r="U199" s="405">
        <f t="shared" si="21"/>
        <v>-1267409.4240184124</v>
      </c>
      <c r="AN199" s="129">
        <f t="shared" si="22"/>
        <v>0</v>
      </c>
    </row>
    <row r="200" spans="1:40" s="13" customFormat="1" ht="15" customHeight="1" x14ac:dyDescent="0.2">
      <c r="A200" s="3"/>
      <c r="B200" s="2"/>
      <c r="C200" s="2"/>
      <c r="D200" s="2"/>
      <c r="E200" s="2"/>
      <c r="F200" s="2"/>
      <c r="G200" s="2"/>
      <c r="H200" s="2"/>
      <c r="I200" s="2"/>
      <c r="J200" s="328"/>
      <c r="K200" s="2"/>
      <c r="M200" s="124" t="str">
        <f>VLOOKUP(M199,índices!$G:$H,2,0)</f>
        <v>Febrero</v>
      </c>
      <c r="N200" s="125">
        <f t="shared" si="23"/>
        <v>2041</v>
      </c>
      <c r="O200" s="275"/>
      <c r="P200" s="405">
        <f t="shared" si="24"/>
        <v>-1267409.4240184124</v>
      </c>
      <c r="Q200" s="405">
        <f t="shared" ref="Q200:Q263" si="26">$F$15</f>
        <v>3307.1297074500594</v>
      </c>
      <c r="R200" s="405">
        <f t="shared" si="25"/>
        <v>-19011.141360276186</v>
      </c>
      <c r="S200" s="406"/>
      <c r="T200" s="405">
        <f t="shared" ref="T200:T263" si="27">Q200-R200</f>
        <v>22318.271067726244</v>
      </c>
      <c r="U200" s="405">
        <f t="shared" ref="U200:U263" si="28">P200-T200-S200</f>
        <v>-1289727.6950861386</v>
      </c>
      <c r="AN200" s="129">
        <f t="shared" ref="AN200:AN263" si="29">IF(R200&gt;0,R200,0)</f>
        <v>0</v>
      </c>
    </row>
    <row r="201" spans="1:40" s="13" customFormat="1" ht="15" customHeight="1" x14ac:dyDescent="0.2">
      <c r="A201" s="3"/>
      <c r="B201" s="2"/>
      <c r="C201" s="2"/>
      <c r="D201" s="2"/>
      <c r="E201" s="2"/>
      <c r="F201" s="2"/>
      <c r="G201" s="2"/>
      <c r="H201" s="2"/>
      <c r="I201" s="2"/>
      <c r="J201" s="328"/>
      <c r="K201" s="2"/>
      <c r="M201" s="124" t="str">
        <f>VLOOKUP(M200,índices!$G:$H,2,0)</f>
        <v>Marzo</v>
      </c>
      <c r="N201" s="125">
        <f t="shared" ref="N201:N264" si="30">IF(M200="Diciembre",N200+1,N200)</f>
        <v>2041</v>
      </c>
      <c r="O201" s="275"/>
      <c r="P201" s="405">
        <f t="shared" ref="P201:P264" si="31">U200</f>
        <v>-1289727.6950861386</v>
      </c>
      <c r="Q201" s="405">
        <f t="shared" si="26"/>
        <v>3307.1297074500594</v>
      </c>
      <c r="R201" s="405">
        <f t="shared" ref="R201:R264" si="32">P201*$F$13/12</f>
        <v>-19345.915426292078</v>
      </c>
      <c r="S201" s="406"/>
      <c r="T201" s="405">
        <f t="shared" si="27"/>
        <v>22653.045133742136</v>
      </c>
      <c r="U201" s="405">
        <f t="shared" si="28"/>
        <v>-1312380.7402198806</v>
      </c>
      <c r="AN201" s="129">
        <f t="shared" si="29"/>
        <v>0</v>
      </c>
    </row>
    <row r="202" spans="1:40" s="13" customFormat="1" ht="15" customHeight="1" x14ac:dyDescent="0.2">
      <c r="A202" s="3"/>
      <c r="B202" s="2"/>
      <c r="C202" s="2"/>
      <c r="D202" s="2"/>
      <c r="E202" s="2"/>
      <c r="F202" s="2"/>
      <c r="G202" s="2"/>
      <c r="H202" s="2"/>
      <c r="I202" s="2"/>
      <c r="J202" s="328"/>
      <c r="K202" s="2"/>
      <c r="M202" s="124" t="str">
        <f>VLOOKUP(M201,índices!$G:$H,2,0)</f>
        <v>Abril</v>
      </c>
      <c r="N202" s="125">
        <f t="shared" si="30"/>
        <v>2041</v>
      </c>
      <c r="O202" s="275"/>
      <c r="P202" s="405">
        <f t="shared" si="31"/>
        <v>-1312380.7402198806</v>
      </c>
      <c r="Q202" s="405">
        <f t="shared" si="26"/>
        <v>3307.1297074500594</v>
      </c>
      <c r="R202" s="405">
        <f t="shared" si="32"/>
        <v>-19685.71110329821</v>
      </c>
      <c r="S202" s="406"/>
      <c r="T202" s="405">
        <f t="shared" si="27"/>
        <v>22992.840810748268</v>
      </c>
      <c r="U202" s="405">
        <f t="shared" si="28"/>
        <v>-1335373.5810306289</v>
      </c>
      <c r="AN202" s="129">
        <f t="shared" si="29"/>
        <v>0</v>
      </c>
    </row>
    <row r="203" spans="1:40" s="13" customFormat="1" ht="15" customHeight="1" x14ac:dyDescent="0.2">
      <c r="A203" s="3"/>
      <c r="B203" s="2"/>
      <c r="C203" s="2"/>
      <c r="D203" s="2"/>
      <c r="E203" s="2"/>
      <c r="F203" s="2"/>
      <c r="G203" s="2"/>
      <c r="H203" s="2"/>
      <c r="I203" s="2"/>
      <c r="J203" s="328"/>
      <c r="K203" s="2"/>
      <c r="M203" s="124" t="str">
        <f>VLOOKUP(M202,índices!$G:$H,2,0)</f>
        <v>Mayo</v>
      </c>
      <c r="N203" s="125">
        <f t="shared" si="30"/>
        <v>2041</v>
      </c>
      <c r="O203" s="275"/>
      <c r="P203" s="405">
        <f t="shared" si="31"/>
        <v>-1335373.5810306289</v>
      </c>
      <c r="Q203" s="405">
        <f t="shared" si="26"/>
        <v>3307.1297074500594</v>
      </c>
      <c r="R203" s="405">
        <f t="shared" si="32"/>
        <v>-20030.603715459434</v>
      </c>
      <c r="S203" s="406"/>
      <c r="T203" s="405">
        <f t="shared" si="27"/>
        <v>23337.733422909492</v>
      </c>
      <c r="U203" s="405">
        <f t="shared" si="28"/>
        <v>-1358711.3144535383</v>
      </c>
      <c r="AN203" s="129">
        <f t="shared" si="29"/>
        <v>0</v>
      </c>
    </row>
    <row r="204" spans="1:40" s="13" customFormat="1" ht="15" customHeight="1" x14ac:dyDescent="0.2">
      <c r="A204" s="3"/>
      <c r="B204" s="2"/>
      <c r="C204" s="2"/>
      <c r="D204" s="2"/>
      <c r="E204" s="2"/>
      <c r="F204" s="2"/>
      <c r="G204" s="2"/>
      <c r="H204" s="2"/>
      <c r="I204" s="2"/>
      <c r="J204" s="328"/>
      <c r="K204" s="2"/>
      <c r="M204" s="124" t="str">
        <f>VLOOKUP(M203,índices!$G:$H,2,0)</f>
        <v>Junio</v>
      </c>
      <c r="N204" s="125">
        <f t="shared" si="30"/>
        <v>2041</v>
      </c>
      <c r="O204" s="275"/>
      <c r="P204" s="405">
        <f t="shared" si="31"/>
        <v>-1358711.3144535383</v>
      </c>
      <c r="Q204" s="405">
        <f t="shared" si="26"/>
        <v>3307.1297074500594</v>
      </c>
      <c r="R204" s="405">
        <f t="shared" si="32"/>
        <v>-20380.669716803073</v>
      </c>
      <c r="S204" s="406"/>
      <c r="T204" s="405">
        <f t="shared" si="27"/>
        <v>23687.799424253131</v>
      </c>
      <c r="U204" s="405">
        <f t="shared" si="28"/>
        <v>-1382399.1138777914</v>
      </c>
      <c r="AN204" s="129">
        <f t="shared" si="29"/>
        <v>0</v>
      </c>
    </row>
    <row r="205" spans="1:40" s="13" customFormat="1" ht="15" customHeight="1" x14ac:dyDescent="0.2">
      <c r="A205" s="3"/>
      <c r="B205" s="2"/>
      <c r="C205" s="2"/>
      <c r="D205" s="2"/>
      <c r="E205" s="2"/>
      <c r="F205" s="2"/>
      <c r="G205" s="2"/>
      <c r="H205" s="2"/>
      <c r="I205" s="2"/>
      <c r="J205" s="328"/>
      <c r="K205" s="2"/>
      <c r="M205" s="124" t="str">
        <f>VLOOKUP(M204,índices!$G:$H,2,0)</f>
        <v>Julio</v>
      </c>
      <c r="N205" s="125">
        <f t="shared" si="30"/>
        <v>2041</v>
      </c>
      <c r="O205" s="275"/>
      <c r="P205" s="405">
        <f t="shared" si="31"/>
        <v>-1382399.1138777914</v>
      </c>
      <c r="Q205" s="405">
        <f t="shared" si="26"/>
        <v>3307.1297074500594</v>
      </c>
      <c r="R205" s="405">
        <f t="shared" si="32"/>
        <v>-20735.986708166871</v>
      </c>
      <c r="S205" s="406"/>
      <c r="T205" s="405">
        <f t="shared" si="27"/>
        <v>24043.116415616929</v>
      </c>
      <c r="U205" s="405">
        <f t="shared" si="28"/>
        <v>-1406442.2302934083</v>
      </c>
      <c r="AN205" s="129">
        <f t="shared" si="29"/>
        <v>0</v>
      </c>
    </row>
    <row r="206" spans="1:40" s="13" customFormat="1" ht="15" customHeight="1" x14ac:dyDescent="0.2">
      <c r="A206" s="3"/>
      <c r="B206" s="2"/>
      <c r="C206" s="2"/>
      <c r="D206" s="2"/>
      <c r="E206" s="2"/>
      <c r="F206" s="2"/>
      <c r="G206" s="2"/>
      <c r="H206" s="2"/>
      <c r="I206" s="2"/>
      <c r="J206" s="328"/>
      <c r="K206" s="2"/>
      <c r="M206" s="124" t="str">
        <f>VLOOKUP(M205,índices!$G:$H,2,0)</f>
        <v>Agosto</v>
      </c>
      <c r="N206" s="125">
        <f t="shared" si="30"/>
        <v>2041</v>
      </c>
      <c r="O206" s="275"/>
      <c r="P206" s="405">
        <f t="shared" si="31"/>
        <v>-1406442.2302934083</v>
      </c>
      <c r="Q206" s="405">
        <f t="shared" si="26"/>
        <v>3307.1297074500594</v>
      </c>
      <c r="R206" s="405">
        <f t="shared" si="32"/>
        <v>-21096.633454401122</v>
      </c>
      <c r="S206" s="406"/>
      <c r="T206" s="405">
        <f t="shared" si="27"/>
        <v>24403.76316185118</v>
      </c>
      <c r="U206" s="405">
        <f t="shared" si="28"/>
        <v>-1430845.9934552594</v>
      </c>
      <c r="AN206" s="129">
        <f t="shared" si="29"/>
        <v>0</v>
      </c>
    </row>
    <row r="207" spans="1:40" s="13" customFormat="1" ht="15" customHeight="1" x14ac:dyDescent="0.2">
      <c r="A207" s="3"/>
      <c r="B207" s="2"/>
      <c r="C207" s="2"/>
      <c r="D207" s="2"/>
      <c r="E207" s="2"/>
      <c r="F207" s="2"/>
      <c r="G207" s="2"/>
      <c r="H207" s="2"/>
      <c r="I207" s="2"/>
      <c r="J207" s="328"/>
      <c r="K207" s="2"/>
      <c r="M207" s="124" t="str">
        <f>VLOOKUP(M206,índices!$G:$H,2,0)</f>
        <v>Septiembre</v>
      </c>
      <c r="N207" s="125">
        <f t="shared" si="30"/>
        <v>2041</v>
      </c>
      <c r="O207" s="275"/>
      <c r="P207" s="405">
        <f t="shared" si="31"/>
        <v>-1430845.9934552594</v>
      </c>
      <c r="Q207" s="405">
        <f t="shared" si="26"/>
        <v>3307.1297074500594</v>
      </c>
      <c r="R207" s="405">
        <f t="shared" si="32"/>
        <v>-21462.68990182889</v>
      </c>
      <c r="S207" s="406"/>
      <c r="T207" s="405">
        <f t="shared" si="27"/>
        <v>24769.819609278948</v>
      </c>
      <c r="U207" s="405">
        <f t="shared" si="28"/>
        <v>-1455615.8130645384</v>
      </c>
      <c r="AN207" s="129">
        <f t="shared" si="29"/>
        <v>0</v>
      </c>
    </row>
    <row r="208" spans="1:40" s="13" customFormat="1" ht="15" customHeight="1" x14ac:dyDescent="0.2">
      <c r="A208" s="3"/>
      <c r="B208" s="2"/>
      <c r="C208" s="2"/>
      <c r="D208" s="2"/>
      <c r="E208" s="2"/>
      <c r="F208" s="2"/>
      <c r="G208" s="2"/>
      <c r="H208" s="2"/>
      <c r="I208" s="2"/>
      <c r="J208" s="328"/>
      <c r="K208" s="2"/>
      <c r="M208" s="124" t="str">
        <f>VLOOKUP(M207,índices!$G:$H,2,0)</f>
        <v>Octubre</v>
      </c>
      <c r="N208" s="125">
        <f t="shared" si="30"/>
        <v>2041</v>
      </c>
      <c r="O208" s="275"/>
      <c r="P208" s="405">
        <f t="shared" si="31"/>
        <v>-1455615.8130645384</v>
      </c>
      <c r="Q208" s="405">
        <f t="shared" si="26"/>
        <v>3307.1297074500594</v>
      </c>
      <c r="R208" s="405">
        <f t="shared" si="32"/>
        <v>-21834.237195968075</v>
      </c>
      <c r="S208" s="406"/>
      <c r="T208" s="405">
        <f t="shared" si="27"/>
        <v>25141.366903418133</v>
      </c>
      <c r="U208" s="405">
        <f t="shared" si="28"/>
        <v>-1480757.1799679566</v>
      </c>
      <c r="AN208" s="129">
        <f t="shared" si="29"/>
        <v>0</v>
      </c>
    </row>
    <row r="209" spans="1:40" s="13" customFormat="1" ht="15" customHeight="1" x14ac:dyDescent="0.2">
      <c r="A209" s="3"/>
      <c r="B209" s="2"/>
      <c r="C209" s="2"/>
      <c r="D209" s="2"/>
      <c r="E209" s="2"/>
      <c r="F209" s="2"/>
      <c r="G209" s="2"/>
      <c r="H209" s="2"/>
      <c r="I209" s="2"/>
      <c r="J209" s="328"/>
      <c r="K209" s="2"/>
      <c r="M209" s="124" t="str">
        <f>VLOOKUP(M208,índices!$G:$H,2,0)</f>
        <v>Noviembre</v>
      </c>
      <c r="N209" s="125">
        <f t="shared" si="30"/>
        <v>2041</v>
      </c>
      <c r="O209" s="275"/>
      <c r="P209" s="405">
        <f t="shared" si="31"/>
        <v>-1480757.1799679566</v>
      </c>
      <c r="Q209" s="405">
        <f t="shared" si="26"/>
        <v>3307.1297074500594</v>
      </c>
      <c r="R209" s="405">
        <f t="shared" si="32"/>
        <v>-22211.357699519347</v>
      </c>
      <c r="S209" s="406"/>
      <c r="T209" s="405">
        <f t="shared" si="27"/>
        <v>25518.487406969405</v>
      </c>
      <c r="U209" s="405">
        <f t="shared" si="28"/>
        <v>-1506275.6673749259</v>
      </c>
      <c r="AN209" s="129">
        <f t="shared" si="29"/>
        <v>0</v>
      </c>
    </row>
    <row r="210" spans="1:40" s="13" customFormat="1" ht="15" customHeight="1" x14ac:dyDescent="0.2">
      <c r="A210" s="3"/>
      <c r="B210" s="2"/>
      <c r="C210" s="2"/>
      <c r="D210" s="2"/>
      <c r="E210" s="2"/>
      <c r="F210" s="2"/>
      <c r="G210" s="2"/>
      <c r="H210" s="2"/>
      <c r="I210" s="2"/>
      <c r="J210" s="328"/>
      <c r="K210" s="2"/>
      <c r="M210" s="124" t="str">
        <f>VLOOKUP(M209,índices!$G:$H,2,0)</f>
        <v>Diciembre</v>
      </c>
      <c r="N210" s="125">
        <f t="shared" si="30"/>
        <v>2041</v>
      </c>
      <c r="O210" s="275"/>
      <c r="P210" s="405">
        <f t="shared" si="31"/>
        <v>-1506275.6673749259</v>
      </c>
      <c r="Q210" s="405">
        <f t="shared" si="26"/>
        <v>3307.1297074500594</v>
      </c>
      <c r="R210" s="405">
        <f t="shared" si="32"/>
        <v>-22594.135010623886</v>
      </c>
      <c r="S210" s="406"/>
      <c r="T210" s="405">
        <f t="shared" si="27"/>
        <v>25901.264718073944</v>
      </c>
      <c r="U210" s="405">
        <f t="shared" si="28"/>
        <v>-1532176.9320929998</v>
      </c>
      <c r="AN210" s="129">
        <f t="shared" si="29"/>
        <v>0</v>
      </c>
    </row>
    <row r="211" spans="1:40" s="13" customFormat="1" ht="15" customHeight="1" x14ac:dyDescent="0.2">
      <c r="A211" s="3"/>
      <c r="B211" s="2"/>
      <c r="C211" s="2"/>
      <c r="D211" s="2"/>
      <c r="E211" s="2"/>
      <c r="F211" s="2"/>
      <c r="G211" s="2"/>
      <c r="H211" s="2"/>
      <c r="I211" s="2"/>
      <c r="J211" s="328"/>
      <c r="K211" s="2"/>
      <c r="M211" s="124" t="str">
        <f>VLOOKUP(M210,índices!$G:$H,2,0)</f>
        <v>Enero</v>
      </c>
      <c r="N211" s="125">
        <f t="shared" si="30"/>
        <v>2042</v>
      </c>
      <c r="O211" s="275"/>
      <c r="P211" s="405">
        <f t="shared" si="31"/>
        <v>-1532176.9320929998</v>
      </c>
      <c r="Q211" s="405">
        <f t="shared" si="26"/>
        <v>3307.1297074500594</v>
      </c>
      <c r="R211" s="405">
        <f t="shared" si="32"/>
        <v>-22982.653981394997</v>
      </c>
      <c r="S211" s="406"/>
      <c r="T211" s="405">
        <f t="shared" si="27"/>
        <v>26289.783688845055</v>
      </c>
      <c r="U211" s="405">
        <f t="shared" si="28"/>
        <v>-1558466.7157818449</v>
      </c>
      <c r="AN211" s="129">
        <f t="shared" si="29"/>
        <v>0</v>
      </c>
    </row>
    <row r="212" spans="1:40" s="13" customFormat="1" ht="15" customHeight="1" x14ac:dyDescent="0.2">
      <c r="A212" s="3"/>
      <c r="B212" s="2"/>
      <c r="C212" s="2"/>
      <c r="D212" s="2"/>
      <c r="E212" s="2"/>
      <c r="F212" s="2"/>
      <c r="G212" s="2"/>
      <c r="H212" s="2"/>
      <c r="I212" s="2"/>
      <c r="J212" s="328"/>
      <c r="K212" s="2"/>
      <c r="M212" s="124" t="str">
        <f>VLOOKUP(M211,índices!$G:$H,2,0)</f>
        <v>Febrero</v>
      </c>
      <c r="N212" s="125">
        <f t="shared" si="30"/>
        <v>2042</v>
      </c>
      <c r="O212" s="275"/>
      <c r="P212" s="405">
        <f t="shared" si="31"/>
        <v>-1558466.7157818449</v>
      </c>
      <c r="Q212" s="405">
        <f t="shared" si="26"/>
        <v>3307.1297074500594</v>
      </c>
      <c r="R212" s="405">
        <f t="shared" si="32"/>
        <v>-23377.000736727674</v>
      </c>
      <c r="S212" s="406"/>
      <c r="T212" s="405">
        <f t="shared" si="27"/>
        <v>26684.130444177732</v>
      </c>
      <c r="U212" s="405">
        <f t="shared" si="28"/>
        <v>-1585150.8462260226</v>
      </c>
      <c r="AN212" s="129">
        <f t="shared" si="29"/>
        <v>0</v>
      </c>
    </row>
    <row r="213" spans="1:40" s="13" customFormat="1" ht="15" customHeight="1" x14ac:dyDescent="0.25">
      <c r="A213" s="3"/>
      <c r="B213" s="2"/>
      <c r="C213" s="2"/>
      <c r="D213" s="2"/>
      <c r="E213" s="2"/>
      <c r="F213" s="2"/>
      <c r="G213" s="2"/>
      <c r="H213" s="2"/>
      <c r="I213" s="2"/>
      <c r="J213" s="328"/>
      <c r="K213" s="2"/>
      <c r="M213" s="124" t="str">
        <f>VLOOKUP(M212,índices!$G:$H,2,0)</f>
        <v>Marzo</v>
      </c>
      <c r="N213" s="125">
        <f t="shared" si="30"/>
        <v>2042</v>
      </c>
      <c r="O213" s="275"/>
      <c r="P213" s="408">
        <f t="shared" si="31"/>
        <v>-1585150.8462260226</v>
      </c>
      <c r="Q213" s="408">
        <f t="shared" si="26"/>
        <v>3307.1297074500594</v>
      </c>
      <c r="R213" s="408">
        <f t="shared" si="32"/>
        <v>-23777.262693390338</v>
      </c>
      <c r="S213" s="409"/>
      <c r="T213" s="408">
        <f t="shared" si="27"/>
        <v>27084.392400840396</v>
      </c>
      <c r="U213" s="408">
        <f t="shared" si="28"/>
        <v>-1612235.2386268629</v>
      </c>
      <c r="AN213" s="130">
        <f t="shared" si="29"/>
        <v>0</v>
      </c>
    </row>
    <row r="214" spans="1:40" s="13" customFormat="1" ht="15" customHeight="1" x14ac:dyDescent="0.25">
      <c r="A214" s="3"/>
      <c r="B214" s="2"/>
      <c r="C214" s="2"/>
      <c r="D214" s="2"/>
      <c r="E214" s="2"/>
      <c r="F214" s="2"/>
      <c r="G214" s="2"/>
      <c r="H214" s="2"/>
      <c r="I214" s="2"/>
      <c r="J214" s="328"/>
      <c r="K214" s="2"/>
      <c r="M214" s="124" t="str">
        <f>VLOOKUP(M213,índices!$G:$H,2,0)</f>
        <v>Abril</v>
      </c>
      <c r="N214" s="125">
        <f t="shared" si="30"/>
        <v>2042</v>
      </c>
      <c r="O214" s="275"/>
      <c r="P214" s="408">
        <f t="shared" si="31"/>
        <v>-1612235.2386268629</v>
      </c>
      <c r="Q214" s="408">
        <f t="shared" si="26"/>
        <v>3307.1297074500594</v>
      </c>
      <c r="R214" s="408">
        <f t="shared" si="32"/>
        <v>-24183.528579402944</v>
      </c>
      <c r="S214" s="409"/>
      <c r="T214" s="408">
        <f t="shared" si="27"/>
        <v>27490.658286853002</v>
      </c>
      <c r="U214" s="408">
        <f t="shared" si="28"/>
        <v>-1639725.8969137159</v>
      </c>
      <c r="AN214" s="130">
        <f t="shared" si="29"/>
        <v>0</v>
      </c>
    </row>
    <row r="215" spans="1:40" s="13" customFormat="1" ht="15" customHeight="1" x14ac:dyDescent="0.25">
      <c r="A215" s="3"/>
      <c r="B215" s="2"/>
      <c r="C215" s="2"/>
      <c r="D215" s="2"/>
      <c r="E215" s="2"/>
      <c r="F215" s="2"/>
      <c r="G215" s="2"/>
      <c r="H215" s="2"/>
      <c r="I215" s="2"/>
      <c r="J215" s="328"/>
      <c r="K215" s="2"/>
      <c r="M215" s="124" t="str">
        <f>VLOOKUP(M214,índices!$G:$H,2,0)</f>
        <v>Mayo</v>
      </c>
      <c r="N215" s="125">
        <f t="shared" si="30"/>
        <v>2042</v>
      </c>
      <c r="O215" s="275"/>
      <c r="P215" s="408">
        <f t="shared" si="31"/>
        <v>-1639725.8969137159</v>
      </c>
      <c r="Q215" s="408">
        <f t="shared" si="26"/>
        <v>3307.1297074500594</v>
      </c>
      <c r="R215" s="408">
        <f t="shared" si="32"/>
        <v>-24595.888453705735</v>
      </c>
      <c r="S215" s="409"/>
      <c r="T215" s="408">
        <f t="shared" si="27"/>
        <v>27903.018161155793</v>
      </c>
      <c r="U215" s="408">
        <f t="shared" si="28"/>
        <v>-1667628.9150748716</v>
      </c>
      <c r="AN215" s="130">
        <f t="shared" si="29"/>
        <v>0</v>
      </c>
    </row>
    <row r="216" spans="1:40" s="13" customFormat="1" ht="15" customHeight="1" x14ac:dyDescent="0.25">
      <c r="A216" s="3"/>
      <c r="B216" s="2"/>
      <c r="C216" s="2"/>
      <c r="D216" s="2"/>
      <c r="E216" s="2"/>
      <c r="F216" s="2"/>
      <c r="G216" s="2"/>
      <c r="H216" s="2"/>
      <c r="I216" s="2"/>
      <c r="J216" s="328"/>
      <c r="K216" s="2"/>
      <c r="M216" s="124" t="str">
        <f>VLOOKUP(M215,índices!$G:$H,2,0)</f>
        <v>Junio</v>
      </c>
      <c r="N216" s="125">
        <f t="shared" si="30"/>
        <v>2042</v>
      </c>
      <c r="O216" s="275"/>
      <c r="P216" s="408">
        <f t="shared" si="31"/>
        <v>-1667628.9150748716</v>
      </c>
      <c r="Q216" s="408">
        <f t="shared" si="26"/>
        <v>3307.1297074500594</v>
      </c>
      <c r="R216" s="408">
        <f t="shared" si="32"/>
        <v>-25014.433726123072</v>
      </c>
      <c r="S216" s="409"/>
      <c r="T216" s="408">
        <f t="shared" si="27"/>
        <v>28321.56343357313</v>
      </c>
      <c r="U216" s="408">
        <f t="shared" si="28"/>
        <v>-1695950.4785084447</v>
      </c>
      <c r="AN216" s="130">
        <f t="shared" si="29"/>
        <v>0</v>
      </c>
    </row>
    <row r="217" spans="1:40" s="13" customFormat="1" ht="15" customHeight="1" x14ac:dyDescent="0.25">
      <c r="A217" s="3"/>
      <c r="B217" s="2"/>
      <c r="C217" s="2"/>
      <c r="D217" s="2"/>
      <c r="E217" s="2"/>
      <c r="F217" s="2"/>
      <c r="G217" s="2"/>
      <c r="H217" s="2"/>
      <c r="I217" s="2"/>
      <c r="J217" s="328"/>
      <c r="K217" s="2"/>
      <c r="M217" s="124" t="str">
        <f>VLOOKUP(M216,índices!$G:$H,2,0)</f>
        <v>Julio</v>
      </c>
      <c r="N217" s="125">
        <f t="shared" si="30"/>
        <v>2042</v>
      </c>
      <c r="O217" s="275"/>
      <c r="P217" s="408">
        <f t="shared" si="31"/>
        <v>-1695950.4785084447</v>
      </c>
      <c r="Q217" s="408">
        <f t="shared" si="26"/>
        <v>3307.1297074500594</v>
      </c>
      <c r="R217" s="408">
        <f t="shared" si="32"/>
        <v>-25439.25717762667</v>
      </c>
      <c r="S217" s="409"/>
      <c r="T217" s="408">
        <f t="shared" si="27"/>
        <v>28746.386885076729</v>
      </c>
      <c r="U217" s="408">
        <f t="shared" si="28"/>
        <v>-1724696.8653935215</v>
      </c>
      <c r="AN217" s="130">
        <f t="shared" si="29"/>
        <v>0</v>
      </c>
    </row>
    <row r="218" spans="1:40" s="13" customFormat="1" ht="15" customHeight="1" x14ac:dyDescent="0.25">
      <c r="A218" s="3"/>
      <c r="B218" s="2"/>
      <c r="C218" s="2"/>
      <c r="D218" s="2"/>
      <c r="E218" s="2"/>
      <c r="F218" s="2"/>
      <c r="G218" s="2"/>
      <c r="H218" s="2"/>
      <c r="I218" s="2"/>
      <c r="J218" s="328"/>
      <c r="K218" s="2"/>
      <c r="M218" s="124" t="str">
        <f>VLOOKUP(M217,índices!$G:$H,2,0)</f>
        <v>Agosto</v>
      </c>
      <c r="N218" s="125">
        <f t="shared" si="30"/>
        <v>2042</v>
      </c>
      <c r="O218" s="275"/>
      <c r="P218" s="408">
        <f t="shared" si="31"/>
        <v>-1724696.8653935215</v>
      </c>
      <c r="Q218" s="408">
        <f t="shared" si="26"/>
        <v>3307.1297074500594</v>
      </c>
      <c r="R218" s="408">
        <f t="shared" si="32"/>
        <v>-25870.452980902821</v>
      </c>
      <c r="S218" s="409"/>
      <c r="T218" s="408">
        <f t="shared" si="27"/>
        <v>29177.582688352879</v>
      </c>
      <c r="U218" s="408">
        <f t="shared" si="28"/>
        <v>-1753874.4480818743</v>
      </c>
      <c r="AN218" s="130">
        <f t="shared" si="29"/>
        <v>0</v>
      </c>
    </row>
    <row r="219" spans="1:40" s="13" customFormat="1" ht="15" customHeight="1" x14ac:dyDescent="0.25">
      <c r="A219" s="3"/>
      <c r="B219" s="2"/>
      <c r="C219" s="2"/>
      <c r="D219" s="2"/>
      <c r="E219" s="2"/>
      <c r="F219" s="2"/>
      <c r="G219" s="2"/>
      <c r="H219" s="2"/>
      <c r="I219" s="2"/>
      <c r="J219" s="328"/>
      <c r="K219" s="2"/>
      <c r="M219" s="124" t="str">
        <f>VLOOKUP(M218,índices!$G:$H,2,0)</f>
        <v>Septiembre</v>
      </c>
      <c r="N219" s="125">
        <f t="shared" si="30"/>
        <v>2042</v>
      </c>
      <c r="O219" s="275"/>
      <c r="P219" s="408">
        <f t="shared" si="31"/>
        <v>-1753874.4480818743</v>
      </c>
      <c r="Q219" s="408">
        <f t="shared" si="26"/>
        <v>3307.1297074500594</v>
      </c>
      <c r="R219" s="408">
        <f t="shared" si="32"/>
        <v>-26308.116721228114</v>
      </c>
      <c r="S219" s="409"/>
      <c r="T219" s="408">
        <f t="shared" si="27"/>
        <v>29615.246428678172</v>
      </c>
      <c r="U219" s="408">
        <f t="shared" si="28"/>
        <v>-1783489.6945105526</v>
      </c>
      <c r="AN219" s="130">
        <f t="shared" si="29"/>
        <v>0</v>
      </c>
    </row>
    <row r="220" spans="1:40" s="14" customFormat="1" ht="15" customHeight="1" x14ac:dyDescent="0.25">
      <c r="A220" s="3"/>
      <c r="B220" s="2"/>
      <c r="C220" s="2"/>
      <c r="D220" s="2"/>
      <c r="E220" s="2"/>
      <c r="F220" s="2"/>
      <c r="G220" s="2"/>
      <c r="H220" s="2"/>
      <c r="I220" s="2"/>
      <c r="J220" s="328"/>
      <c r="K220" s="2"/>
      <c r="M220" s="124" t="str">
        <f>VLOOKUP(M219,índices!$G:$H,2,0)</f>
        <v>Octubre</v>
      </c>
      <c r="N220" s="125">
        <f t="shared" si="30"/>
        <v>2042</v>
      </c>
      <c r="O220" s="275"/>
      <c r="P220" s="408">
        <f t="shared" si="31"/>
        <v>-1783489.6945105526</v>
      </c>
      <c r="Q220" s="408">
        <f t="shared" si="26"/>
        <v>3307.1297074500594</v>
      </c>
      <c r="R220" s="408">
        <f t="shared" si="32"/>
        <v>-26752.345417658289</v>
      </c>
      <c r="S220" s="409"/>
      <c r="T220" s="408">
        <f t="shared" si="27"/>
        <v>30059.475125108347</v>
      </c>
      <c r="U220" s="408">
        <f t="shared" si="28"/>
        <v>-1813549.1696356609</v>
      </c>
      <c r="AN220" s="130">
        <f t="shared" si="29"/>
        <v>0</v>
      </c>
    </row>
    <row r="221" spans="1:40" s="14" customFormat="1" ht="15" customHeight="1" x14ac:dyDescent="0.25">
      <c r="A221" s="3"/>
      <c r="B221" s="2"/>
      <c r="C221" s="2"/>
      <c r="D221" s="2"/>
      <c r="E221" s="2"/>
      <c r="F221" s="2"/>
      <c r="G221" s="2"/>
      <c r="H221" s="2"/>
      <c r="I221" s="2"/>
      <c r="J221" s="328"/>
      <c r="K221" s="2"/>
      <c r="M221" s="124" t="str">
        <f>VLOOKUP(M220,índices!$G:$H,2,0)</f>
        <v>Noviembre</v>
      </c>
      <c r="N221" s="125">
        <f t="shared" si="30"/>
        <v>2042</v>
      </c>
      <c r="O221" s="275"/>
      <c r="P221" s="408">
        <f t="shared" si="31"/>
        <v>-1813549.1696356609</v>
      </c>
      <c r="Q221" s="408">
        <f t="shared" si="26"/>
        <v>3307.1297074500594</v>
      </c>
      <c r="R221" s="408">
        <f t="shared" si="32"/>
        <v>-27203.237544534913</v>
      </c>
      <c r="S221" s="409"/>
      <c r="T221" s="408">
        <f t="shared" si="27"/>
        <v>30510.367251984972</v>
      </c>
      <c r="U221" s="408">
        <f t="shared" si="28"/>
        <v>-1844059.536887646</v>
      </c>
      <c r="AN221" s="130">
        <f t="shared" si="29"/>
        <v>0</v>
      </c>
    </row>
    <row r="222" spans="1:40" s="14" customFormat="1" ht="15" customHeight="1" x14ac:dyDescent="0.25">
      <c r="A222" s="3"/>
      <c r="B222" s="2"/>
      <c r="C222" s="2"/>
      <c r="D222" s="2"/>
      <c r="E222" s="2"/>
      <c r="F222" s="2"/>
      <c r="G222" s="2"/>
      <c r="H222" s="2"/>
      <c r="I222" s="2"/>
      <c r="J222" s="328"/>
      <c r="K222" s="2"/>
      <c r="M222" s="124" t="str">
        <f>VLOOKUP(M221,índices!$G:$H,2,0)</f>
        <v>Diciembre</v>
      </c>
      <c r="N222" s="125">
        <f t="shared" si="30"/>
        <v>2042</v>
      </c>
      <c r="O222" s="275"/>
      <c r="P222" s="408">
        <f t="shared" si="31"/>
        <v>-1844059.536887646</v>
      </c>
      <c r="Q222" s="408">
        <f t="shared" si="26"/>
        <v>3307.1297074500594</v>
      </c>
      <c r="R222" s="408">
        <f t="shared" si="32"/>
        <v>-27660.893053314689</v>
      </c>
      <c r="S222" s="409"/>
      <c r="T222" s="408">
        <f t="shared" si="27"/>
        <v>30968.022760764747</v>
      </c>
      <c r="U222" s="408">
        <f t="shared" si="28"/>
        <v>-1875027.5596484106</v>
      </c>
      <c r="AN222" s="130">
        <f t="shared" si="29"/>
        <v>0</v>
      </c>
    </row>
    <row r="223" spans="1:40" s="14" customFormat="1" ht="15" customHeight="1" x14ac:dyDescent="0.25">
      <c r="A223" s="3"/>
      <c r="B223" s="2"/>
      <c r="C223" s="2"/>
      <c r="D223" s="2"/>
      <c r="E223" s="2"/>
      <c r="F223" s="2"/>
      <c r="G223" s="2"/>
      <c r="H223" s="2"/>
      <c r="I223" s="2"/>
      <c r="J223" s="328"/>
      <c r="K223" s="2"/>
      <c r="M223" s="124" t="str">
        <f>VLOOKUP(M222,índices!$G:$H,2,0)</f>
        <v>Enero</v>
      </c>
      <c r="N223" s="125">
        <f t="shared" si="30"/>
        <v>2043</v>
      </c>
      <c r="O223" s="275"/>
      <c r="P223" s="408">
        <f t="shared" si="31"/>
        <v>-1875027.5596484106</v>
      </c>
      <c r="Q223" s="408">
        <f t="shared" si="26"/>
        <v>3307.1297074500594</v>
      </c>
      <c r="R223" s="408">
        <f t="shared" si="32"/>
        <v>-28125.413394726158</v>
      </c>
      <c r="S223" s="409"/>
      <c r="T223" s="408">
        <f t="shared" si="27"/>
        <v>31432.543102176216</v>
      </c>
      <c r="U223" s="408">
        <f t="shared" si="28"/>
        <v>-1906460.1027505868</v>
      </c>
      <c r="AN223" s="130">
        <f t="shared" si="29"/>
        <v>0</v>
      </c>
    </row>
    <row r="224" spans="1:40" s="14" customFormat="1" ht="15" customHeight="1" x14ac:dyDescent="0.25">
      <c r="A224" s="3"/>
      <c r="B224" s="2"/>
      <c r="C224" s="2"/>
      <c r="D224" s="2"/>
      <c r="E224" s="2"/>
      <c r="F224" s="2"/>
      <c r="G224" s="2"/>
      <c r="H224" s="2"/>
      <c r="I224" s="2"/>
      <c r="J224" s="328"/>
      <c r="K224" s="2"/>
      <c r="M224" s="124" t="str">
        <f>VLOOKUP(M223,índices!$G:$H,2,0)</f>
        <v>Febrero</v>
      </c>
      <c r="N224" s="125">
        <f t="shared" si="30"/>
        <v>2043</v>
      </c>
      <c r="O224" s="275"/>
      <c r="P224" s="408">
        <f t="shared" si="31"/>
        <v>-1906460.1027505868</v>
      </c>
      <c r="Q224" s="408">
        <f t="shared" si="26"/>
        <v>3307.1297074500594</v>
      </c>
      <c r="R224" s="408">
        <f t="shared" si="32"/>
        <v>-28596.901541258801</v>
      </c>
      <c r="S224" s="409"/>
      <c r="T224" s="408">
        <f t="shared" si="27"/>
        <v>31904.031248708859</v>
      </c>
      <c r="U224" s="408">
        <f t="shared" si="28"/>
        <v>-1938364.1339992958</v>
      </c>
      <c r="AN224" s="130">
        <f t="shared" si="29"/>
        <v>0</v>
      </c>
    </row>
    <row r="225" spans="1:40" s="14" customFormat="1" ht="15" customHeight="1" x14ac:dyDescent="0.25">
      <c r="A225" s="3"/>
      <c r="B225" s="2"/>
      <c r="C225" s="2"/>
      <c r="D225" s="2"/>
      <c r="E225" s="2"/>
      <c r="F225" s="2"/>
      <c r="G225" s="2"/>
      <c r="H225" s="2"/>
      <c r="I225" s="2"/>
      <c r="J225" s="328"/>
      <c r="K225" s="2"/>
      <c r="M225" s="124" t="str">
        <f>VLOOKUP(M224,índices!$G:$H,2,0)</f>
        <v>Marzo</v>
      </c>
      <c r="N225" s="125">
        <f t="shared" si="30"/>
        <v>2043</v>
      </c>
      <c r="O225" s="275"/>
      <c r="P225" s="408">
        <f t="shared" si="31"/>
        <v>-1938364.1339992958</v>
      </c>
      <c r="Q225" s="408">
        <f t="shared" si="26"/>
        <v>3307.1297074500594</v>
      </c>
      <c r="R225" s="408">
        <f t="shared" si="32"/>
        <v>-29075.462009989435</v>
      </c>
      <c r="S225" s="409"/>
      <c r="T225" s="408">
        <f t="shared" si="27"/>
        <v>32382.591717439493</v>
      </c>
      <c r="U225" s="408">
        <f t="shared" si="28"/>
        <v>-1970746.7257167352</v>
      </c>
      <c r="AN225" s="130">
        <f t="shared" si="29"/>
        <v>0</v>
      </c>
    </row>
    <row r="226" spans="1:40" s="14" customFormat="1" ht="15" customHeight="1" x14ac:dyDescent="0.25">
      <c r="A226" s="3"/>
      <c r="B226" s="2"/>
      <c r="C226" s="2"/>
      <c r="D226" s="2"/>
      <c r="E226" s="2"/>
      <c r="F226" s="2"/>
      <c r="G226" s="2"/>
      <c r="H226" s="2"/>
      <c r="I226" s="2"/>
      <c r="J226" s="328"/>
      <c r="K226" s="2"/>
      <c r="M226" s="124" t="str">
        <f>VLOOKUP(M225,índices!$G:$H,2,0)</f>
        <v>Abril</v>
      </c>
      <c r="N226" s="125">
        <f t="shared" si="30"/>
        <v>2043</v>
      </c>
      <c r="O226" s="275"/>
      <c r="P226" s="408">
        <f t="shared" si="31"/>
        <v>-1970746.7257167352</v>
      </c>
      <c r="Q226" s="408">
        <f t="shared" si="26"/>
        <v>3307.1297074500594</v>
      </c>
      <c r="R226" s="408">
        <f t="shared" si="32"/>
        <v>-29561.200885751026</v>
      </c>
      <c r="S226" s="409"/>
      <c r="T226" s="408">
        <f t="shared" si="27"/>
        <v>32868.330593201084</v>
      </c>
      <c r="U226" s="408">
        <f t="shared" si="28"/>
        <v>-2003615.0563099363</v>
      </c>
      <c r="AN226" s="130">
        <f t="shared" si="29"/>
        <v>0</v>
      </c>
    </row>
    <row r="227" spans="1:40" s="14" customFormat="1" ht="15" customHeight="1" x14ac:dyDescent="0.25">
      <c r="A227" s="3"/>
      <c r="B227" s="2"/>
      <c r="C227" s="2"/>
      <c r="D227" s="2"/>
      <c r="E227" s="2"/>
      <c r="F227" s="2"/>
      <c r="G227" s="2"/>
      <c r="H227" s="2"/>
      <c r="I227" s="2"/>
      <c r="J227" s="328"/>
      <c r="K227" s="2"/>
      <c r="M227" s="124" t="str">
        <f>VLOOKUP(M226,índices!$G:$H,2,0)</f>
        <v>Mayo</v>
      </c>
      <c r="N227" s="125">
        <f t="shared" si="30"/>
        <v>2043</v>
      </c>
      <c r="O227" s="275"/>
      <c r="P227" s="408">
        <f t="shared" si="31"/>
        <v>-2003615.0563099363</v>
      </c>
      <c r="Q227" s="408">
        <f t="shared" si="26"/>
        <v>3307.1297074500594</v>
      </c>
      <c r="R227" s="408">
        <f t="shared" si="32"/>
        <v>-30054.225844649045</v>
      </c>
      <c r="S227" s="409"/>
      <c r="T227" s="408">
        <f t="shared" si="27"/>
        <v>33361.355552099107</v>
      </c>
      <c r="U227" s="408">
        <f t="shared" si="28"/>
        <v>-2036976.4118620355</v>
      </c>
      <c r="AN227" s="130">
        <f t="shared" si="29"/>
        <v>0</v>
      </c>
    </row>
    <row r="228" spans="1:40" s="14" customFormat="1" ht="15" customHeight="1" x14ac:dyDescent="0.25">
      <c r="A228" s="3"/>
      <c r="B228" s="2"/>
      <c r="C228" s="2"/>
      <c r="D228" s="2"/>
      <c r="E228" s="2"/>
      <c r="F228" s="2"/>
      <c r="G228" s="2"/>
      <c r="H228" s="2"/>
      <c r="I228" s="2"/>
      <c r="J228" s="328"/>
      <c r="K228" s="2"/>
      <c r="M228" s="124" t="str">
        <f>VLOOKUP(M227,índices!$G:$H,2,0)</f>
        <v>Junio</v>
      </c>
      <c r="N228" s="125">
        <f t="shared" si="30"/>
        <v>2043</v>
      </c>
      <c r="O228" s="275"/>
      <c r="P228" s="408">
        <f t="shared" si="31"/>
        <v>-2036976.4118620355</v>
      </c>
      <c r="Q228" s="408">
        <f t="shared" si="26"/>
        <v>3307.1297074500594</v>
      </c>
      <c r="R228" s="408">
        <f t="shared" si="32"/>
        <v>-30554.646177930528</v>
      </c>
      <c r="S228" s="409"/>
      <c r="T228" s="408">
        <f t="shared" si="27"/>
        <v>33861.775885380586</v>
      </c>
      <c r="U228" s="408">
        <f t="shared" si="28"/>
        <v>-2070838.1877474161</v>
      </c>
      <c r="AN228" s="130">
        <f t="shared" si="29"/>
        <v>0</v>
      </c>
    </row>
    <row r="229" spans="1:40" s="14" customFormat="1" ht="15" customHeight="1" x14ac:dyDescent="0.25">
      <c r="A229" s="3"/>
      <c r="B229" s="2"/>
      <c r="C229" s="2"/>
      <c r="D229" s="2"/>
      <c r="E229" s="2"/>
      <c r="F229" s="2"/>
      <c r="G229" s="2"/>
      <c r="H229" s="2"/>
      <c r="I229" s="2"/>
      <c r="J229" s="328"/>
      <c r="K229" s="2"/>
      <c r="M229" s="124" t="str">
        <f>VLOOKUP(M228,índices!$G:$H,2,0)</f>
        <v>Julio</v>
      </c>
      <c r="N229" s="125">
        <f t="shared" si="30"/>
        <v>2043</v>
      </c>
      <c r="O229" s="275"/>
      <c r="P229" s="408">
        <f t="shared" si="31"/>
        <v>-2070838.1877474161</v>
      </c>
      <c r="Q229" s="408">
        <f t="shared" si="26"/>
        <v>3307.1297074500594</v>
      </c>
      <c r="R229" s="408">
        <f t="shared" si="32"/>
        <v>-31062.572816211239</v>
      </c>
      <c r="S229" s="409"/>
      <c r="T229" s="408">
        <f t="shared" si="27"/>
        <v>34369.702523661297</v>
      </c>
      <c r="U229" s="408">
        <f t="shared" si="28"/>
        <v>-2105207.8902710774</v>
      </c>
      <c r="AN229" s="130">
        <f t="shared" si="29"/>
        <v>0</v>
      </c>
    </row>
    <row r="230" spans="1:40" s="14" customFormat="1" ht="15" customHeight="1" x14ac:dyDescent="0.25">
      <c r="A230" s="3"/>
      <c r="B230" s="2"/>
      <c r="C230" s="2"/>
      <c r="D230" s="2"/>
      <c r="E230" s="2"/>
      <c r="F230" s="2"/>
      <c r="G230" s="2"/>
      <c r="H230" s="2"/>
      <c r="I230" s="2"/>
      <c r="J230" s="328"/>
      <c r="K230" s="2"/>
      <c r="M230" s="124" t="str">
        <f>VLOOKUP(M229,índices!$G:$H,2,0)</f>
        <v>Agosto</v>
      </c>
      <c r="N230" s="125">
        <f t="shared" si="30"/>
        <v>2043</v>
      </c>
      <c r="O230" s="275"/>
      <c r="P230" s="408">
        <f t="shared" si="31"/>
        <v>-2105207.8902710774</v>
      </c>
      <c r="Q230" s="408">
        <f t="shared" si="26"/>
        <v>3307.1297074500594</v>
      </c>
      <c r="R230" s="408">
        <f t="shared" si="32"/>
        <v>-31578.118354066159</v>
      </c>
      <c r="S230" s="409"/>
      <c r="T230" s="408">
        <f t="shared" si="27"/>
        <v>34885.24806151622</v>
      </c>
      <c r="U230" s="408">
        <f t="shared" si="28"/>
        <v>-2140093.1383325937</v>
      </c>
      <c r="AN230" s="130">
        <f t="shared" si="29"/>
        <v>0</v>
      </c>
    </row>
    <row r="231" spans="1:40" s="14" customFormat="1" ht="15" customHeight="1" x14ac:dyDescent="0.25">
      <c r="A231" s="3"/>
      <c r="B231" s="2"/>
      <c r="C231" s="2"/>
      <c r="D231" s="2"/>
      <c r="E231" s="2"/>
      <c r="F231" s="2"/>
      <c r="G231" s="2"/>
      <c r="H231" s="2"/>
      <c r="I231" s="2"/>
      <c r="J231" s="328"/>
      <c r="K231" s="2"/>
      <c r="M231" s="124" t="str">
        <f>VLOOKUP(M230,índices!$G:$H,2,0)</f>
        <v>Septiembre</v>
      </c>
      <c r="N231" s="125">
        <f t="shared" si="30"/>
        <v>2043</v>
      </c>
      <c r="O231" s="275"/>
      <c r="P231" s="408">
        <f t="shared" si="31"/>
        <v>-2140093.1383325937</v>
      </c>
      <c r="Q231" s="408">
        <f t="shared" si="26"/>
        <v>3307.1297074500594</v>
      </c>
      <c r="R231" s="408">
        <f t="shared" si="32"/>
        <v>-32101.397074988901</v>
      </c>
      <c r="S231" s="409"/>
      <c r="T231" s="408">
        <f t="shared" si="27"/>
        <v>35408.526782438959</v>
      </c>
      <c r="U231" s="408">
        <f t="shared" si="28"/>
        <v>-2175501.6651150328</v>
      </c>
      <c r="AN231" s="130">
        <f t="shared" si="29"/>
        <v>0</v>
      </c>
    </row>
    <row r="232" spans="1:40" s="14" customFormat="1" ht="15" customHeight="1" x14ac:dyDescent="0.25">
      <c r="A232" s="3"/>
      <c r="B232" s="2"/>
      <c r="C232" s="2"/>
      <c r="D232" s="2"/>
      <c r="E232" s="2"/>
      <c r="F232" s="2"/>
      <c r="G232" s="2"/>
      <c r="H232" s="2"/>
      <c r="I232" s="2"/>
      <c r="J232" s="328"/>
      <c r="K232" s="2"/>
      <c r="M232" s="124" t="str">
        <f>VLOOKUP(M231,índices!$G:$H,2,0)</f>
        <v>Octubre</v>
      </c>
      <c r="N232" s="125">
        <f t="shared" si="30"/>
        <v>2043</v>
      </c>
      <c r="O232" s="275"/>
      <c r="P232" s="408">
        <f t="shared" si="31"/>
        <v>-2175501.6651150328</v>
      </c>
      <c r="Q232" s="408">
        <f t="shared" si="26"/>
        <v>3307.1297074500594</v>
      </c>
      <c r="R232" s="408">
        <f t="shared" si="32"/>
        <v>-32632.52497672549</v>
      </c>
      <c r="S232" s="409"/>
      <c r="T232" s="408">
        <f t="shared" si="27"/>
        <v>35939.654684175548</v>
      </c>
      <c r="U232" s="408">
        <f t="shared" si="28"/>
        <v>-2211441.3197992085</v>
      </c>
      <c r="AN232" s="130">
        <f t="shared" si="29"/>
        <v>0</v>
      </c>
    </row>
    <row r="233" spans="1:40" s="14" customFormat="1" ht="15" customHeight="1" x14ac:dyDescent="0.25">
      <c r="A233" s="3"/>
      <c r="B233" s="2"/>
      <c r="C233" s="2"/>
      <c r="D233" s="2"/>
      <c r="E233" s="2"/>
      <c r="F233" s="2"/>
      <c r="G233" s="2"/>
      <c r="H233" s="2"/>
      <c r="I233" s="2"/>
      <c r="J233" s="328"/>
      <c r="K233" s="2"/>
      <c r="M233" s="124" t="str">
        <f>VLOOKUP(M232,índices!$G:$H,2,0)</f>
        <v>Noviembre</v>
      </c>
      <c r="N233" s="125">
        <f t="shared" si="30"/>
        <v>2043</v>
      </c>
      <c r="O233" s="275"/>
      <c r="P233" s="408">
        <f t="shared" si="31"/>
        <v>-2211441.3197992085</v>
      </c>
      <c r="Q233" s="408">
        <f t="shared" si="26"/>
        <v>3307.1297074500594</v>
      </c>
      <c r="R233" s="408">
        <f t="shared" si="32"/>
        <v>-33171.619796988125</v>
      </c>
      <c r="S233" s="409"/>
      <c r="T233" s="408">
        <f t="shared" si="27"/>
        <v>36478.749504438187</v>
      </c>
      <c r="U233" s="408">
        <f t="shared" si="28"/>
        <v>-2247920.0693036467</v>
      </c>
      <c r="AN233" s="130">
        <f t="shared" si="29"/>
        <v>0</v>
      </c>
    </row>
    <row r="234" spans="1:40" s="14" customFormat="1" ht="15" customHeight="1" x14ac:dyDescent="0.25">
      <c r="A234" s="3"/>
      <c r="B234" s="2"/>
      <c r="C234" s="2"/>
      <c r="D234" s="2"/>
      <c r="E234" s="2"/>
      <c r="F234" s="2"/>
      <c r="G234" s="2"/>
      <c r="H234" s="2"/>
      <c r="I234" s="2"/>
      <c r="J234" s="328"/>
      <c r="K234" s="2"/>
      <c r="M234" s="124" t="str">
        <f>VLOOKUP(M233,índices!$G:$H,2,0)</f>
        <v>Diciembre</v>
      </c>
      <c r="N234" s="125">
        <f t="shared" si="30"/>
        <v>2043</v>
      </c>
      <c r="O234" s="275"/>
      <c r="P234" s="408">
        <f t="shared" si="31"/>
        <v>-2247920.0693036467</v>
      </c>
      <c r="Q234" s="408">
        <f t="shared" si="26"/>
        <v>3307.1297074500594</v>
      </c>
      <c r="R234" s="408">
        <f t="shared" si="32"/>
        <v>-33718.801039554695</v>
      </c>
      <c r="S234" s="409"/>
      <c r="T234" s="408">
        <f t="shared" si="27"/>
        <v>37025.930747004757</v>
      </c>
      <c r="U234" s="408">
        <f t="shared" si="28"/>
        <v>-2284946.0000506514</v>
      </c>
      <c r="AN234" s="130">
        <f t="shared" si="29"/>
        <v>0</v>
      </c>
    </row>
    <row r="235" spans="1:40" s="14" customFormat="1" ht="15" customHeight="1" x14ac:dyDescent="0.25">
      <c r="A235" s="3"/>
      <c r="B235" s="2"/>
      <c r="C235" s="2"/>
      <c r="D235" s="2"/>
      <c r="E235" s="2"/>
      <c r="F235" s="2"/>
      <c r="G235" s="2"/>
      <c r="H235" s="2"/>
      <c r="I235" s="2"/>
      <c r="J235" s="328"/>
      <c r="K235" s="2"/>
      <c r="M235" s="124" t="str">
        <f>VLOOKUP(M234,índices!$G:$H,2,0)</f>
        <v>Enero</v>
      </c>
      <c r="N235" s="125">
        <f t="shared" si="30"/>
        <v>2044</v>
      </c>
      <c r="O235" s="275"/>
      <c r="P235" s="408">
        <f t="shared" si="31"/>
        <v>-2284946.0000506514</v>
      </c>
      <c r="Q235" s="408">
        <f t="shared" si="26"/>
        <v>3307.1297074500594</v>
      </c>
      <c r="R235" s="408">
        <f t="shared" si="32"/>
        <v>-34274.190000759765</v>
      </c>
      <c r="S235" s="409"/>
      <c r="T235" s="408">
        <f t="shared" si="27"/>
        <v>37581.319708209827</v>
      </c>
      <c r="U235" s="408">
        <f t="shared" si="28"/>
        <v>-2322527.3197588613</v>
      </c>
      <c r="AN235" s="130">
        <f t="shared" si="29"/>
        <v>0</v>
      </c>
    </row>
    <row r="236" spans="1:40" s="14" customFormat="1" ht="15" customHeight="1" x14ac:dyDescent="0.25">
      <c r="A236" s="3"/>
      <c r="B236" s="2"/>
      <c r="C236" s="2"/>
      <c r="D236" s="2"/>
      <c r="E236" s="2"/>
      <c r="F236" s="2"/>
      <c r="G236" s="2"/>
      <c r="H236" s="2"/>
      <c r="I236" s="2"/>
      <c r="J236" s="328"/>
      <c r="K236" s="2"/>
      <c r="M236" s="124" t="str">
        <f>VLOOKUP(M235,índices!$G:$H,2,0)</f>
        <v>Febrero</v>
      </c>
      <c r="N236" s="125">
        <f t="shared" si="30"/>
        <v>2044</v>
      </c>
      <c r="O236" s="275"/>
      <c r="P236" s="408">
        <f t="shared" si="31"/>
        <v>-2322527.3197588613</v>
      </c>
      <c r="Q236" s="408">
        <f t="shared" si="26"/>
        <v>3307.1297074500594</v>
      </c>
      <c r="R236" s="408">
        <f t="shared" si="32"/>
        <v>-34837.909796382919</v>
      </c>
      <c r="S236" s="409"/>
      <c r="T236" s="408">
        <f t="shared" si="27"/>
        <v>38145.039503832981</v>
      </c>
      <c r="U236" s="408">
        <f t="shared" si="28"/>
        <v>-2360672.3592626941</v>
      </c>
      <c r="AN236" s="130">
        <f t="shared" si="29"/>
        <v>0</v>
      </c>
    </row>
    <row r="237" spans="1:40" s="14" customFormat="1" ht="15" customHeight="1" x14ac:dyDescent="0.25">
      <c r="A237" s="3"/>
      <c r="B237" s="2"/>
      <c r="C237" s="2"/>
      <c r="D237" s="2"/>
      <c r="E237" s="2"/>
      <c r="F237" s="2"/>
      <c r="G237" s="2"/>
      <c r="H237" s="2"/>
      <c r="I237" s="2"/>
      <c r="J237" s="328"/>
      <c r="K237" s="2"/>
      <c r="M237" s="124" t="str">
        <f>VLOOKUP(M236,índices!$G:$H,2,0)</f>
        <v>Marzo</v>
      </c>
      <c r="N237" s="125">
        <f t="shared" si="30"/>
        <v>2044</v>
      </c>
      <c r="O237" s="275"/>
      <c r="P237" s="408">
        <f t="shared" si="31"/>
        <v>-2360672.3592626941</v>
      </c>
      <c r="Q237" s="408">
        <f t="shared" si="26"/>
        <v>3307.1297074500594</v>
      </c>
      <c r="R237" s="408">
        <f t="shared" si="32"/>
        <v>-35410.08538894041</v>
      </c>
      <c r="S237" s="409"/>
      <c r="T237" s="408">
        <f t="shared" si="27"/>
        <v>38717.215096390471</v>
      </c>
      <c r="U237" s="408">
        <f t="shared" si="28"/>
        <v>-2399389.5743590845</v>
      </c>
      <c r="AN237" s="130">
        <f t="shared" si="29"/>
        <v>0</v>
      </c>
    </row>
    <row r="238" spans="1:40" s="14" customFormat="1" ht="15" customHeight="1" x14ac:dyDescent="0.25">
      <c r="A238" s="3"/>
      <c r="B238" s="2"/>
      <c r="C238" s="2"/>
      <c r="D238" s="2"/>
      <c r="E238" s="2"/>
      <c r="F238" s="2"/>
      <c r="G238" s="2"/>
      <c r="H238" s="2"/>
      <c r="I238" s="2"/>
      <c r="J238" s="328"/>
      <c r="K238" s="2"/>
      <c r="M238" s="124" t="str">
        <f>VLOOKUP(M237,índices!$G:$H,2,0)</f>
        <v>Abril</v>
      </c>
      <c r="N238" s="125">
        <f t="shared" si="30"/>
        <v>2044</v>
      </c>
      <c r="O238" s="275"/>
      <c r="P238" s="408">
        <f t="shared" si="31"/>
        <v>-2399389.5743590845</v>
      </c>
      <c r="Q238" s="408">
        <f t="shared" si="26"/>
        <v>3307.1297074500594</v>
      </c>
      <c r="R238" s="408">
        <f t="shared" si="32"/>
        <v>-35990.843615386264</v>
      </c>
      <c r="S238" s="409"/>
      <c r="T238" s="408">
        <f t="shared" si="27"/>
        <v>39297.973322836326</v>
      </c>
      <c r="U238" s="408">
        <f t="shared" si="28"/>
        <v>-2438687.5476819207</v>
      </c>
      <c r="AN238" s="130">
        <f t="shared" si="29"/>
        <v>0</v>
      </c>
    </row>
    <row r="239" spans="1:40" s="14" customFormat="1" ht="15" customHeight="1" x14ac:dyDescent="0.25">
      <c r="A239" s="3"/>
      <c r="B239" s="2"/>
      <c r="C239" s="2"/>
      <c r="D239" s="2"/>
      <c r="E239" s="2"/>
      <c r="F239" s="2"/>
      <c r="G239" s="2"/>
      <c r="H239" s="2"/>
      <c r="I239" s="2"/>
      <c r="J239" s="328"/>
      <c r="K239" s="2"/>
      <c r="M239" s="124" t="str">
        <f>VLOOKUP(M238,índices!$G:$H,2,0)</f>
        <v>Mayo</v>
      </c>
      <c r="N239" s="125">
        <f t="shared" si="30"/>
        <v>2044</v>
      </c>
      <c r="O239" s="275"/>
      <c r="P239" s="408">
        <f t="shared" si="31"/>
        <v>-2438687.5476819207</v>
      </c>
      <c r="Q239" s="408">
        <f t="shared" si="26"/>
        <v>3307.1297074500594</v>
      </c>
      <c r="R239" s="408">
        <f t="shared" si="32"/>
        <v>-36580.313215228809</v>
      </c>
      <c r="S239" s="409"/>
      <c r="T239" s="408">
        <f t="shared" si="27"/>
        <v>39887.442922678871</v>
      </c>
      <c r="U239" s="408">
        <f t="shared" si="28"/>
        <v>-2478574.9906045995</v>
      </c>
      <c r="AN239" s="130">
        <f t="shared" si="29"/>
        <v>0</v>
      </c>
    </row>
    <row r="240" spans="1:40" s="14" customFormat="1" ht="15" customHeight="1" x14ac:dyDescent="0.25">
      <c r="A240" s="3"/>
      <c r="B240" s="2"/>
      <c r="C240" s="2"/>
      <c r="D240" s="2"/>
      <c r="E240" s="2"/>
      <c r="F240" s="2"/>
      <c r="G240" s="2"/>
      <c r="H240" s="2"/>
      <c r="I240" s="2"/>
      <c r="J240" s="328"/>
      <c r="K240" s="2"/>
      <c r="M240" s="124" t="str">
        <f>VLOOKUP(M239,índices!$G:$H,2,0)</f>
        <v>Junio</v>
      </c>
      <c r="N240" s="125">
        <f t="shared" si="30"/>
        <v>2044</v>
      </c>
      <c r="O240" s="275"/>
      <c r="P240" s="408">
        <f t="shared" si="31"/>
        <v>-2478574.9906045995</v>
      </c>
      <c r="Q240" s="408">
        <f t="shared" si="26"/>
        <v>3307.1297074500594</v>
      </c>
      <c r="R240" s="408">
        <f t="shared" si="32"/>
        <v>-37178.624859068987</v>
      </c>
      <c r="S240" s="409"/>
      <c r="T240" s="408">
        <f t="shared" si="27"/>
        <v>40485.754566519048</v>
      </c>
      <c r="U240" s="408">
        <f t="shared" si="28"/>
        <v>-2519060.7451711185</v>
      </c>
      <c r="AN240" s="130">
        <f t="shared" si="29"/>
        <v>0</v>
      </c>
    </row>
    <row r="241" spans="1:40" s="14" customFormat="1" ht="15" customHeight="1" x14ac:dyDescent="0.25">
      <c r="A241" s="3"/>
      <c r="B241" s="2"/>
      <c r="C241" s="2"/>
      <c r="D241" s="2"/>
      <c r="E241" s="2"/>
      <c r="F241" s="2"/>
      <c r="G241" s="2"/>
      <c r="H241" s="2"/>
      <c r="I241" s="2"/>
      <c r="J241" s="328"/>
      <c r="K241" s="2"/>
      <c r="M241" s="124" t="str">
        <f>VLOOKUP(M240,índices!$G:$H,2,0)</f>
        <v>Julio</v>
      </c>
      <c r="N241" s="125">
        <f t="shared" si="30"/>
        <v>2044</v>
      </c>
      <c r="O241" s="275"/>
      <c r="P241" s="408">
        <f t="shared" si="31"/>
        <v>-2519060.7451711185</v>
      </c>
      <c r="Q241" s="408">
        <f t="shared" si="26"/>
        <v>3307.1297074500594</v>
      </c>
      <c r="R241" s="408">
        <f t="shared" si="32"/>
        <v>-37785.911177566777</v>
      </c>
      <c r="S241" s="409"/>
      <c r="T241" s="408">
        <f t="shared" si="27"/>
        <v>41093.040885016839</v>
      </c>
      <c r="U241" s="408">
        <f t="shared" si="28"/>
        <v>-2560153.7860561353</v>
      </c>
      <c r="AN241" s="130">
        <f t="shared" si="29"/>
        <v>0</v>
      </c>
    </row>
    <row r="242" spans="1:40" s="14" customFormat="1" ht="15" customHeight="1" x14ac:dyDescent="0.25">
      <c r="A242" s="3"/>
      <c r="B242" s="2"/>
      <c r="C242" s="2"/>
      <c r="D242" s="2"/>
      <c r="E242" s="2"/>
      <c r="F242" s="2"/>
      <c r="G242" s="2"/>
      <c r="H242" s="2"/>
      <c r="I242" s="2"/>
      <c r="J242" s="328"/>
      <c r="K242" s="2"/>
      <c r="M242" s="124" t="str">
        <f>VLOOKUP(M241,índices!$G:$H,2,0)</f>
        <v>Agosto</v>
      </c>
      <c r="N242" s="125">
        <f t="shared" si="30"/>
        <v>2044</v>
      </c>
      <c r="O242" s="275"/>
      <c r="P242" s="408">
        <f t="shared" si="31"/>
        <v>-2560153.7860561353</v>
      </c>
      <c r="Q242" s="408">
        <f t="shared" si="26"/>
        <v>3307.1297074500594</v>
      </c>
      <c r="R242" s="408">
        <f t="shared" si="32"/>
        <v>-38402.306790842027</v>
      </c>
      <c r="S242" s="409"/>
      <c r="T242" s="408">
        <f t="shared" si="27"/>
        <v>41709.436498292089</v>
      </c>
      <c r="U242" s="408">
        <f t="shared" si="28"/>
        <v>-2601863.2225544276</v>
      </c>
      <c r="AN242" s="130">
        <f t="shared" si="29"/>
        <v>0</v>
      </c>
    </row>
    <row r="243" spans="1:40" s="14" customFormat="1" ht="15" customHeight="1" x14ac:dyDescent="0.25">
      <c r="A243" s="3"/>
      <c r="B243" s="2"/>
      <c r="C243" s="2"/>
      <c r="D243" s="2"/>
      <c r="E243" s="2"/>
      <c r="F243" s="2"/>
      <c r="G243" s="2"/>
      <c r="H243" s="2"/>
      <c r="I243" s="2"/>
      <c r="J243" s="328"/>
      <c r="K243" s="2"/>
      <c r="M243" s="124" t="str">
        <f>VLOOKUP(M242,índices!$G:$H,2,0)</f>
        <v>Septiembre</v>
      </c>
      <c r="N243" s="125">
        <f t="shared" si="30"/>
        <v>2044</v>
      </c>
      <c r="O243" s="275"/>
      <c r="P243" s="408">
        <f t="shared" si="31"/>
        <v>-2601863.2225544276</v>
      </c>
      <c r="Q243" s="408">
        <f t="shared" si="26"/>
        <v>3307.1297074500594</v>
      </c>
      <c r="R243" s="408">
        <f t="shared" si="32"/>
        <v>-39027.948338316412</v>
      </c>
      <c r="S243" s="409"/>
      <c r="T243" s="408">
        <f t="shared" si="27"/>
        <v>42335.078045766473</v>
      </c>
      <c r="U243" s="408">
        <f t="shared" si="28"/>
        <v>-2644198.3006001939</v>
      </c>
      <c r="AN243" s="130">
        <f t="shared" si="29"/>
        <v>0</v>
      </c>
    </row>
    <row r="244" spans="1:40" s="14" customFormat="1" ht="15" customHeight="1" x14ac:dyDescent="0.25">
      <c r="A244" s="3"/>
      <c r="B244" s="2"/>
      <c r="C244" s="2"/>
      <c r="D244" s="2"/>
      <c r="E244" s="2"/>
      <c r="F244" s="2"/>
      <c r="G244" s="2"/>
      <c r="H244" s="2"/>
      <c r="I244" s="2"/>
      <c r="J244" s="328"/>
      <c r="K244" s="2"/>
      <c r="M244" s="124" t="str">
        <f>VLOOKUP(M243,índices!$G:$H,2,0)</f>
        <v>Octubre</v>
      </c>
      <c r="N244" s="125">
        <f t="shared" si="30"/>
        <v>2044</v>
      </c>
      <c r="O244" s="275"/>
      <c r="P244" s="408">
        <f t="shared" si="31"/>
        <v>-2644198.3006001939</v>
      </c>
      <c r="Q244" s="408">
        <f t="shared" si="26"/>
        <v>3307.1297074500594</v>
      </c>
      <c r="R244" s="408">
        <f t="shared" si="32"/>
        <v>-39662.97450900291</v>
      </c>
      <c r="S244" s="409"/>
      <c r="T244" s="408">
        <f t="shared" si="27"/>
        <v>42970.104216452972</v>
      </c>
      <c r="U244" s="408">
        <f t="shared" si="28"/>
        <v>-2687168.4048166471</v>
      </c>
      <c r="AN244" s="130">
        <f t="shared" si="29"/>
        <v>0</v>
      </c>
    </row>
    <row r="245" spans="1:40" s="14" customFormat="1" ht="15" customHeight="1" x14ac:dyDescent="0.25">
      <c r="A245" s="3"/>
      <c r="B245" s="2"/>
      <c r="C245" s="2"/>
      <c r="D245" s="2"/>
      <c r="E245" s="2"/>
      <c r="F245" s="2"/>
      <c r="G245" s="2"/>
      <c r="H245" s="2"/>
      <c r="I245" s="2"/>
      <c r="J245" s="328"/>
      <c r="K245" s="2"/>
      <c r="M245" s="124" t="str">
        <f>VLOOKUP(M244,índices!$G:$H,2,0)</f>
        <v>Noviembre</v>
      </c>
      <c r="N245" s="125">
        <f t="shared" si="30"/>
        <v>2044</v>
      </c>
      <c r="O245" s="275"/>
      <c r="P245" s="408">
        <f t="shared" si="31"/>
        <v>-2687168.4048166471</v>
      </c>
      <c r="Q245" s="408">
        <f t="shared" si="26"/>
        <v>3307.1297074500594</v>
      </c>
      <c r="R245" s="408">
        <f t="shared" si="32"/>
        <v>-40307.526072249704</v>
      </c>
      <c r="S245" s="409"/>
      <c r="T245" s="408">
        <f t="shared" si="27"/>
        <v>43614.655779699766</v>
      </c>
      <c r="U245" s="408">
        <f t="shared" si="28"/>
        <v>-2730783.0605963469</v>
      </c>
      <c r="AN245" s="130">
        <f t="shared" si="29"/>
        <v>0</v>
      </c>
    </row>
    <row r="246" spans="1:40" s="14" customFormat="1" ht="15" customHeight="1" x14ac:dyDescent="0.25">
      <c r="A246" s="3"/>
      <c r="B246" s="2"/>
      <c r="C246" s="2"/>
      <c r="D246" s="2"/>
      <c r="E246" s="2"/>
      <c r="F246" s="2"/>
      <c r="G246" s="2"/>
      <c r="H246" s="2"/>
      <c r="I246" s="2"/>
      <c r="J246" s="328"/>
      <c r="K246" s="2"/>
      <c r="M246" s="124" t="str">
        <f>VLOOKUP(M245,índices!$G:$H,2,0)</f>
        <v>Diciembre</v>
      </c>
      <c r="N246" s="125">
        <f t="shared" si="30"/>
        <v>2044</v>
      </c>
      <c r="O246" s="275"/>
      <c r="P246" s="408">
        <f t="shared" si="31"/>
        <v>-2730783.0605963469</v>
      </c>
      <c r="Q246" s="408">
        <f t="shared" si="26"/>
        <v>3307.1297074500594</v>
      </c>
      <c r="R246" s="408">
        <f t="shared" si="32"/>
        <v>-40961.745908945202</v>
      </c>
      <c r="S246" s="409"/>
      <c r="T246" s="408">
        <f t="shared" si="27"/>
        <v>44268.875616395264</v>
      </c>
      <c r="U246" s="408">
        <f t="shared" si="28"/>
        <v>-2775051.9362127422</v>
      </c>
      <c r="AN246" s="130">
        <f t="shared" si="29"/>
        <v>0</v>
      </c>
    </row>
    <row r="247" spans="1:40" s="14" customFormat="1" ht="15" customHeight="1" x14ac:dyDescent="0.25">
      <c r="A247" s="3"/>
      <c r="B247" s="2"/>
      <c r="C247" s="2"/>
      <c r="D247" s="2"/>
      <c r="E247" s="2"/>
      <c r="F247" s="2"/>
      <c r="G247" s="2"/>
      <c r="H247" s="2"/>
      <c r="I247" s="2"/>
      <c r="J247" s="328"/>
      <c r="K247" s="2"/>
      <c r="M247" s="124" t="str">
        <f>VLOOKUP(M246,índices!$G:$H,2,0)</f>
        <v>Enero</v>
      </c>
      <c r="N247" s="125">
        <f t="shared" si="30"/>
        <v>2045</v>
      </c>
      <c r="O247" s="275"/>
      <c r="P247" s="408">
        <f t="shared" si="31"/>
        <v>-2775051.9362127422</v>
      </c>
      <c r="Q247" s="408">
        <f t="shared" si="26"/>
        <v>3307.1297074500594</v>
      </c>
      <c r="R247" s="408">
        <f t="shared" si="32"/>
        <v>-41625.779043191134</v>
      </c>
      <c r="S247" s="409"/>
      <c r="T247" s="408">
        <f t="shared" si="27"/>
        <v>44932.908750641196</v>
      </c>
      <c r="U247" s="408">
        <f t="shared" si="28"/>
        <v>-2819984.8449633834</v>
      </c>
      <c r="AN247" s="130">
        <f t="shared" si="29"/>
        <v>0</v>
      </c>
    </row>
    <row r="248" spans="1:40" s="14" customFormat="1" ht="15" customHeight="1" x14ac:dyDescent="0.25">
      <c r="A248" s="3"/>
      <c r="B248" s="2"/>
      <c r="C248" s="2"/>
      <c r="D248" s="2"/>
      <c r="E248" s="2"/>
      <c r="F248" s="2"/>
      <c r="G248" s="2"/>
      <c r="H248" s="2"/>
      <c r="I248" s="2"/>
      <c r="J248" s="328"/>
      <c r="K248" s="2"/>
      <c r="M248" s="124" t="str">
        <f>VLOOKUP(M247,índices!$G:$H,2,0)</f>
        <v>Febrero</v>
      </c>
      <c r="N248" s="125">
        <f t="shared" si="30"/>
        <v>2045</v>
      </c>
      <c r="O248" s="275"/>
      <c r="P248" s="408">
        <f t="shared" si="31"/>
        <v>-2819984.8449633834</v>
      </c>
      <c r="Q248" s="408">
        <f t="shared" si="26"/>
        <v>3307.1297074500594</v>
      </c>
      <c r="R248" s="408">
        <f t="shared" si="32"/>
        <v>-42299.772674450745</v>
      </c>
      <c r="S248" s="409"/>
      <c r="T248" s="408">
        <f t="shared" si="27"/>
        <v>45606.902381900807</v>
      </c>
      <c r="U248" s="408">
        <f t="shared" si="28"/>
        <v>-2865591.7473452841</v>
      </c>
      <c r="AN248" s="130">
        <f t="shared" si="29"/>
        <v>0</v>
      </c>
    </row>
    <row r="249" spans="1:40" s="14" customFormat="1" ht="15" customHeight="1" x14ac:dyDescent="0.25">
      <c r="A249" s="3"/>
      <c r="B249" s="2"/>
      <c r="C249" s="2"/>
      <c r="D249" s="2"/>
      <c r="E249" s="2"/>
      <c r="F249" s="2"/>
      <c r="G249" s="2"/>
      <c r="H249" s="2"/>
      <c r="I249" s="2"/>
      <c r="J249" s="328"/>
      <c r="K249" s="2"/>
      <c r="M249" s="124" t="str">
        <f>VLOOKUP(M248,índices!$G:$H,2,0)</f>
        <v>Marzo</v>
      </c>
      <c r="N249" s="125">
        <f t="shared" si="30"/>
        <v>2045</v>
      </c>
      <c r="O249" s="275"/>
      <c r="P249" s="408">
        <f t="shared" si="31"/>
        <v>-2865591.7473452841</v>
      </c>
      <c r="Q249" s="408">
        <f t="shared" si="26"/>
        <v>3307.1297074500594</v>
      </c>
      <c r="R249" s="408">
        <f t="shared" si="32"/>
        <v>-42983.87621017926</v>
      </c>
      <c r="S249" s="409"/>
      <c r="T249" s="408">
        <f t="shared" si="27"/>
        <v>46291.005917629322</v>
      </c>
      <c r="U249" s="408">
        <f t="shared" si="28"/>
        <v>-2911882.7532629133</v>
      </c>
      <c r="AN249" s="130">
        <f t="shared" si="29"/>
        <v>0</v>
      </c>
    </row>
    <row r="250" spans="1:40" s="14" customFormat="1" ht="15" customHeight="1" x14ac:dyDescent="0.25">
      <c r="A250" s="3"/>
      <c r="B250" s="2"/>
      <c r="C250" s="2"/>
      <c r="D250" s="2"/>
      <c r="E250" s="2"/>
      <c r="F250" s="2"/>
      <c r="G250" s="2"/>
      <c r="H250" s="2"/>
      <c r="I250" s="2"/>
      <c r="J250" s="328"/>
      <c r="K250" s="2"/>
      <c r="M250" s="124" t="str">
        <f>VLOOKUP(M249,índices!$G:$H,2,0)</f>
        <v>Abril</v>
      </c>
      <c r="N250" s="125">
        <f t="shared" si="30"/>
        <v>2045</v>
      </c>
      <c r="O250" s="275"/>
      <c r="P250" s="408">
        <f t="shared" si="31"/>
        <v>-2911882.7532629133</v>
      </c>
      <c r="Q250" s="408">
        <f t="shared" si="26"/>
        <v>3307.1297074500594</v>
      </c>
      <c r="R250" s="408">
        <f t="shared" si="32"/>
        <v>-43678.2412989437</v>
      </c>
      <c r="S250" s="409"/>
      <c r="T250" s="408">
        <f t="shared" si="27"/>
        <v>46985.371006393761</v>
      </c>
      <c r="U250" s="408">
        <f t="shared" si="28"/>
        <v>-2958868.1242693071</v>
      </c>
      <c r="AN250" s="130">
        <f t="shared" si="29"/>
        <v>0</v>
      </c>
    </row>
    <row r="251" spans="1:40" s="14" customFormat="1" ht="15" customHeight="1" x14ac:dyDescent="0.25">
      <c r="A251" s="3"/>
      <c r="B251" s="2"/>
      <c r="C251" s="2"/>
      <c r="D251" s="2"/>
      <c r="E251" s="2"/>
      <c r="F251" s="2"/>
      <c r="G251" s="2"/>
      <c r="H251" s="2"/>
      <c r="I251" s="2"/>
      <c r="J251" s="328"/>
      <c r="K251" s="2"/>
      <c r="M251" s="124" t="str">
        <f>VLOOKUP(M250,índices!$G:$H,2,0)</f>
        <v>Mayo</v>
      </c>
      <c r="N251" s="125">
        <f t="shared" si="30"/>
        <v>2045</v>
      </c>
      <c r="O251" s="275"/>
      <c r="P251" s="408">
        <f t="shared" si="31"/>
        <v>-2958868.1242693071</v>
      </c>
      <c r="Q251" s="408">
        <f t="shared" si="26"/>
        <v>3307.1297074500594</v>
      </c>
      <c r="R251" s="408">
        <f t="shared" si="32"/>
        <v>-44383.021864039612</v>
      </c>
      <c r="S251" s="409"/>
      <c r="T251" s="408">
        <f t="shared" si="27"/>
        <v>47690.151571489674</v>
      </c>
      <c r="U251" s="408">
        <f t="shared" si="28"/>
        <v>-3006558.275840797</v>
      </c>
      <c r="AN251" s="130">
        <f t="shared" si="29"/>
        <v>0</v>
      </c>
    </row>
    <row r="252" spans="1:40" s="14" customFormat="1" ht="15" customHeight="1" x14ac:dyDescent="0.25">
      <c r="A252" s="3"/>
      <c r="B252" s="2"/>
      <c r="C252" s="2"/>
      <c r="D252" s="2"/>
      <c r="E252" s="2"/>
      <c r="F252" s="2"/>
      <c r="G252" s="2"/>
      <c r="H252" s="2"/>
      <c r="I252" s="2"/>
      <c r="J252" s="328"/>
      <c r="K252" s="2"/>
      <c r="M252" s="124" t="str">
        <f>VLOOKUP(M251,índices!$G:$H,2,0)</f>
        <v>Junio</v>
      </c>
      <c r="N252" s="125">
        <f t="shared" si="30"/>
        <v>2045</v>
      </c>
      <c r="O252" s="275"/>
      <c r="P252" s="408">
        <f t="shared" si="31"/>
        <v>-3006558.275840797</v>
      </c>
      <c r="Q252" s="408">
        <f t="shared" si="26"/>
        <v>3307.1297074500594</v>
      </c>
      <c r="R252" s="408">
        <f t="shared" si="32"/>
        <v>-45098.374137611951</v>
      </c>
      <c r="S252" s="409"/>
      <c r="T252" s="408">
        <f t="shared" si="27"/>
        <v>48405.503845062012</v>
      </c>
      <c r="U252" s="408">
        <f t="shared" si="28"/>
        <v>-3054963.7796858591</v>
      </c>
      <c r="AN252" s="130">
        <f t="shared" si="29"/>
        <v>0</v>
      </c>
    </row>
    <row r="253" spans="1:40" s="14" customFormat="1" ht="15" customHeight="1" x14ac:dyDescent="0.25">
      <c r="A253" s="3"/>
      <c r="B253" s="2"/>
      <c r="C253" s="2"/>
      <c r="D253" s="2"/>
      <c r="E253" s="2"/>
      <c r="F253" s="2"/>
      <c r="G253" s="2"/>
      <c r="H253" s="2"/>
      <c r="I253" s="2"/>
      <c r="J253" s="328"/>
      <c r="K253" s="2"/>
      <c r="M253" s="124" t="str">
        <f>VLOOKUP(M252,índices!$G:$H,2,0)</f>
        <v>Julio</v>
      </c>
      <c r="N253" s="125">
        <f t="shared" si="30"/>
        <v>2045</v>
      </c>
      <c r="O253" s="275"/>
      <c r="P253" s="408">
        <f t="shared" si="31"/>
        <v>-3054963.7796858591</v>
      </c>
      <c r="Q253" s="408">
        <f t="shared" si="26"/>
        <v>3307.1297074500594</v>
      </c>
      <c r="R253" s="408">
        <f t="shared" si="32"/>
        <v>-45824.456695287889</v>
      </c>
      <c r="S253" s="409"/>
      <c r="T253" s="408">
        <f t="shared" si="27"/>
        <v>49131.58640273795</v>
      </c>
      <c r="U253" s="408">
        <f t="shared" si="28"/>
        <v>-3104095.3660885971</v>
      </c>
      <c r="AN253" s="130">
        <f t="shared" si="29"/>
        <v>0</v>
      </c>
    </row>
    <row r="254" spans="1:40" s="14" customFormat="1" ht="15" customHeight="1" x14ac:dyDescent="0.25">
      <c r="A254" s="3"/>
      <c r="B254" s="2"/>
      <c r="C254" s="2"/>
      <c r="D254" s="2"/>
      <c r="E254" s="2"/>
      <c r="F254" s="2"/>
      <c r="G254" s="2"/>
      <c r="H254" s="2"/>
      <c r="I254" s="2"/>
      <c r="J254" s="328"/>
      <c r="K254" s="2"/>
      <c r="M254" s="124" t="str">
        <f>VLOOKUP(M253,índices!$G:$H,2,0)</f>
        <v>Agosto</v>
      </c>
      <c r="N254" s="125">
        <f t="shared" si="30"/>
        <v>2045</v>
      </c>
      <c r="O254" s="275"/>
      <c r="P254" s="408">
        <f t="shared" si="31"/>
        <v>-3104095.3660885971</v>
      </c>
      <c r="Q254" s="408">
        <f t="shared" si="26"/>
        <v>3307.1297074500594</v>
      </c>
      <c r="R254" s="408">
        <f t="shared" si="32"/>
        <v>-46561.43049132896</v>
      </c>
      <c r="S254" s="409"/>
      <c r="T254" s="408">
        <f t="shared" si="27"/>
        <v>49868.560198779021</v>
      </c>
      <c r="U254" s="408">
        <f t="shared" si="28"/>
        <v>-3153963.9262873763</v>
      </c>
      <c r="AN254" s="130">
        <f t="shared" si="29"/>
        <v>0</v>
      </c>
    </row>
    <row r="255" spans="1:40" s="14" customFormat="1" ht="15" customHeight="1" x14ac:dyDescent="0.25">
      <c r="A255" s="3"/>
      <c r="B255" s="2"/>
      <c r="C255" s="2"/>
      <c r="D255" s="2"/>
      <c r="E255" s="2"/>
      <c r="F255" s="2"/>
      <c r="G255" s="2"/>
      <c r="H255" s="2"/>
      <c r="I255" s="2"/>
      <c r="J255" s="328"/>
      <c r="K255" s="2"/>
      <c r="M255" s="124" t="str">
        <f>VLOOKUP(M254,índices!$G:$H,2,0)</f>
        <v>Septiembre</v>
      </c>
      <c r="N255" s="125">
        <f t="shared" si="30"/>
        <v>2045</v>
      </c>
      <c r="O255" s="275"/>
      <c r="P255" s="408">
        <f t="shared" si="31"/>
        <v>-3153963.9262873763</v>
      </c>
      <c r="Q255" s="408">
        <f t="shared" si="26"/>
        <v>3307.1297074500594</v>
      </c>
      <c r="R255" s="408">
        <f t="shared" si="32"/>
        <v>-47309.458894310643</v>
      </c>
      <c r="S255" s="409"/>
      <c r="T255" s="408">
        <f t="shared" si="27"/>
        <v>50616.588601760704</v>
      </c>
      <c r="U255" s="408">
        <f t="shared" si="28"/>
        <v>-3204580.5148891369</v>
      </c>
      <c r="AN255" s="130">
        <f t="shared" si="29"/>
        <v>0</v>
      </c>
    </row>
    <row r="256" spans="1:40" s="14" customFormat="1" ht="15" customHeight="1" x14ac:dyDescent="0.25">
      <c r="A256" s="3"/>
      <c r="B256" s="2"/>
      <c r="C256" s="2"/>
      <c r="D256" s="2"/>
      <c r="E256" s="2"/>
      <c r="F256" s="2"/>
      <c r="G256" s="2"/>
      <c r="H256" s="2"/>
      <c r="I256" s="2"/>
      <c r="J256" s="328"/>
      <c r="K256" s="2"/>
      <c r="M256" s="124" t="str">
        <f>VLOOKUP(M255,índices!$G:$H,2,0)</f>
        <v>Octubre</v>
      </c>
      <c r="N256" s="125">
        <f t="shared" si="30"/>
        <v>2045</v>
      </c>
      <c r="O256" s="275"/>
      <c r="P256" s="408">
        <f t="shared" si="31"/>
        <v>-3204580.5148891369</v>
      </c>
      <c r="Q256" s="408">
        <f t="shared" si="26"/>
        <v>3307.1297074500594</v>
      </c>
      <c r="R256" s="408">
        <f t="shared" si="32"/>
        <v>-48068.707723337051</v>
      </c>
      <c r="S256" s="409"/>
      <c r="T256" s="408">
        <f t="shared" si="27"/>
        <v>51375.837430787113</v>
      </c>
      <c r="U256" s="408">
        <f t="shared" si="28"/>
        <v>-3255956.3523199242</v>
      </c>
      <c r="AN256" s="130">
        <f t="shared" si="29"/>
        <v>0</v>
      </c>
    </row>
    <row r="257" spans="1:40" s="14" customFormat="1" ht="15" customHeight="1" x14ac:dyDescent="0.25">
      <c r="A257" s="3"/>
      <c r="B257" s="2"/>
      <c r="C257" s="2"/>
      <c r="D257" s="2"/>
      <c r="E257" s="2"/>
      <c r="F257" s="2"/>
      <c r="G257" s="2"/>
      <c r="H257" s="2"/>
      <c r="I257" s="2"/>
      <c r="J257" s="328"/>
      <c r="K257" s="2"/>
      <c r="M257" s="124" t="str">
        <f>VLOOKUP(M256,índices!$G:$H,2,0)</f>
        <v>Noviembre</v>
      </c>
      <c r="N257" s="125">
        <f t="shared" si="30"/>
        <v>2045</v>
      </c>
      <c r="O257" s="275"/>
      <c r="P257" s="408">
        <f t="shared" si="31"/>
        <v>-3255956.3523199242</v>
      </c>
      <c r="Q257" s="408">
        <f t="shared" si="26"/>
        <v>3307.1297074500594</v>
      </c>
      <c r="R257" s="408">
        <f t="shared" si="32"/>
        <v>-48839.345284798859</v>
      </c>
      <c r="S257" s="409"/>
      <c r="T257" s="408">
        <f t="shared" si="27"/>
        <v>52146.474992248921</v>
      </c>
      <c r="U257" s="408">
        <f t="shared" si="28"/>
        <v>-3308102.8273121729</v>
      </c>
      <c r="AN257" s="130">
        <f t="shared" si="29"/>
        <v>0</v>
      </c>
    </row>
    <row r="258" spans="1:40" s="14" customFormat="1" ht="15" customHeight="1" x14ac:dyDescent="0.25">
      <c r="A258" s="3"/>
      <c r="B258" s="2"/>
      <c r="C258" s="2"/>
      <c r="D258" s="2"/>
      <c r="E258" s="2"/>
      <c r="F258" s="2"/>
      <c r="G258" s="2"/>
      <c r="H258" s="2"/>
      <c r="I258" s="2"/>
      <c r="J258" s="328"/>
      <c r="K258" s="2"/>
      <c r="M258" s="124" t="str">
        <f>VLOOKUP(M257,índices!$G:$H,2,0)</f>
        <v>Diciembre</v>
      </c>
      <c r="N258" s="125">
        <f t="shared" si="30"/>
        <v>2045</v>
      </c>
      <c r="O258" s="275"/>
      <c r="P258" s="408">
        <f t="shared" si="31"/>
        <v>-3308102.8273121729</v>
      </c>
      <c r="Q258" s="408">
        <f t="shared" si="26"/>
        <v>3307.1297074500594</v>
      </c>
      <c r="R258" s="408">
        <f t="shared" si="32"/>
        <v>-49621.542409682588</v>
      </c>
      <c r="S258" s="409"/>
      <c r="T258" s="408">
        <f t="shared" si="27"/>
        <v>52928.67211713265</v>
      </c>
      <c r="U258" s="408">
        <f t="shared" si="28"/>
        <v>-3361031.4994293055</v>
      </c>
      <c r="AN258" s="130">
        <f t="shared" si="29"/>
        <v>0</v>
      </c>
    </row>
    <row r="259" spans="1:40" s="14" customFormat="1" ht="15" customHeight="1" x14ac:dyDescent="0.25">
      <c r="A259" s="3"/>
      <c r="B259" s="2"/>
      <c r="C259" s="2"/>
      <c r="D259" s="2"/>
      <c r="E259" s="2"/>
      <c r="F259" s="2"/>
      <c r="G259" s="2"/>
      <c r="H259" s="2"/>
      <c r="I259" s="2"/>
      <c r="J259" s="328"/>
      <c r="K259" s="2"/>
      <c r="M259" s="124" t="str">
        <f>VLOOKUP(M258,índices!$G:$H,2,0)</f>
        <v>Enero</v>
      </c>
      <c r="N259" s="125">
        <f t="shared" si="30"/>
        <v>2046</v>
      </c>
      <c r="O259" s="275"/>
      <c r="P259" s="408">
        <f t="shared" si="31"/>
        <v>-3361031.4994293055</v>
      </c>
      <c r="Q259" s="408">
        <f t="shared" si="26"/>
        <v>3307.1297074500594</v>
      </c>
      <c r="R259" s="408">
        <f t="shared" si="32"/>
        <v>-50415.472491439577</v>
      </c>
      <c r="S259" s="409"/>
      <c r="T259" s="408">
        <f t="shared" si="27"/>
        <v>53722.602198889639</v>
      </c>
      <c r="U259" s="408">
        <f t="shared" si="28"/>
        <v>-3414754.101628195</v>
      </c>
      <c r="AN259" s="130">
        <f t="shared" si="29"/>
        <v>0</v>
      </c>
    </row>
    <row r="260" spans="1:40" s="14" customFormat="1" ht="15" customHeight="1" x14ac:dyDescent="0.25">
      <c r="A260" s="3"/>
      <c r="B260" s="2"/>
      <c r="C260" s="2"/>
      <c r="D260" s="2"/>
      <c r="E260" s="2"/>
      <c r="F260" s="2"/>
      <c r="G260" s="2"/>
      <c r="H260" s="2"/>
      <c r="I260" s="2"/>
      <c r="J260" s="328"/>
      <c r="K260" s="2"/>
      <c r="M260" s="124" t="str">
        <f>VLOOKUP(M259,índices!$G:$H,2,0)</f>
        <v>Febrero</v>
      </c>
      <c r="N260" s="125">
        <f t="shared" si="30"/>
        <v>2046</v>
      </c>
      <c r="O260" s="275"/>
      <c r="P260" s="408">
        <f t="shared" si="31"/>
        <v>-3414754.101628195</v>
      </c>
      <c r="Q260" s="408">
        <f t="shared" si="26"/>
        <v>3307.1297074500594</v>
      </c>
      <c r="R260" s="408">
        <f t="shared" si="32"/>
        <v>-51221.311524422927</v>
      </c>
      <c r="S260" s="409"/>
      <c r="T260" s="408">
        <f t="shared" si="27"/>
        <v>54528.441231872988</v>
      </c>
      <c r="U260" s="408">
        <f t="shared" si="28"/>
        <v>-3469282.5428600679</v>
      </c>
      <c r="AN260" s="130">
        <f t="shared" si="29"/>
        <v>0</v>
      </c>
    </row>
    <row r="261" spans="1:40" s="14" customFormat="1" ht="15" customHeight="1" x14ac:dyDescent="0.25">
      <c r="A261" s="3"/>
      <c r="B261" s="2"/>
      <c r="C261" s="2"/>
      <c r="D261" s="2"/>
      <c r="E261" s="2"/>
      <c r="F261" s="2"/>
      <c r="G261" s="2"/>
      <c r="H261" s="2"/>
      <c r="I261" s="2"/>
      <c r="J261" s="328"/>
      <c r="K261" s="2"/>
      <c r="M261" s="124" t="str">
        <f>VLOOKUP(M260,índices!$G:$H,2,0)</f>
        <v>Marzo</v>
      </c>
      <c r="N261" s="125">
        <f t="shared" si="30"/>
        <v>2046</v>
      </c>
      <c r="O261" s="275"/>
      <c r="P261" s="408">
        <f t="shared" si="31"/>
        <v>-3469282.5428600679</v>
      </c>
      <c r="Q261" s="408">
        <f t="shared" si="26"/>
        <v>3307.1297074500594</v>
      </c>
      <c r="R261" s="408">
        <f t="shared" si="32"/>
        <v>-52039.238142901013</v>
      </c>
      <c r="S261" s="409"/>
      <c r="T261" s="408">
        <f t="shared" si="27"/>
        <v>55346.367850351075</v>
      </c>
      <c r="U261" s="408">
        <f t="shared" si="28"/>
        <v>-3524628.9107104191</v>
      </c>
      <c r="AN261" s="130">
        <f t="shared" si="29"/>
        <v>0</v>
      </c>
    </row>
    <row r="262" spans="1:40" s="14" customFormat="1" ht="15" customHeight="1" x14ac:dyDescent="0.25">
      <c r="A262" s="3"/>
      <c r="B262" s="2"/>
      <c r="C262" s="2"/>
      <c r="D262" s="2"/>
      <c r="E262" s="2"/>
      <c r="F262" s="2"/>
      <c r="G262" s="2"/>
      <c r="H262" s="2"/>
      <c r="I262" s="2"/>
      <c r="J262" s="328"/>
      <c r="K262" s="2"/>
      <c r="M262" s="124" t="str">
        <f>VLOOKUP(M261,índices!$G:$H,2,0)</f>
        <v>Abril</v>
      </c>
      <c r="N262" s="125">
        <f t="shared" si="30"/>
        <v>2046</v>
      </c>
      <c r="O262" s="275"/>
      <c r="P262" s="408">
        <f t="shared" si="31"/>
        <v>-3524628.9107104191</v>
      </c>
      <c r="Q262" s="408">
        <f t="shared" si="26"/>
        <v>3307.1297074500594</v>
      </c>
      <c r="R262" s="408">
        <f t="shared" si="32"/>
        <v>-52869.433660656279</v>
      </c>
      <c r="S262" s="409"/>
      <c r="T262" s="408">
        <f t="shared" si="27"/>
        <v>56176.563368106341</v>
      </c>
      <c r="U262" s="408">
        <f t="shared" si="28"/>
        <v>-3580805.4740785253</v>
      </c>
      <c r="AN262" s="130">
        <f t="shared" si="29"/>
        <v>0</v>
      </c>
    </row>
    <row r="263" spans="1:40" s="14" customFormat="1" ht="15" customHeight="1" x14ac:dyDescent="0.25">
      <c r="A263" s="3"/>
      <c r="B263" s="2"/>
      <c r="C263" s="2"/>
      <c r="D263" s="2"/>
      <c r="E263" s="2"/>
      <c r="F263" s="2"/>
      <c r="G263" s="2"/>
      <c r="H263" s="2"/>
      <c r="I263" s="2"/>
      <c r="J263" s="328"/>
      <c r="K263" s="2"/>
      <c r="M263" s="124" t="str">
        <f>VLOOKUP(M262,índices!$G:$H,2,0)</f>
        <v>Mayo</v>
      </c>
      <c r="N263" s="125">
        <f t="shared" si="30"/>
        <v>2046</v>
      </c>
      <c r="O263" s="275"/>
      <c r="P263" s="408">
        <f t="shared" si="31"/>
        <v>-3580805.4740785253</v>
      </c>
      <c r="Q263" s="408">
        <f t="shared" si="26"/>
        <v>3307.1297074500594</v>
      </c>
      <c r="R263" s="408">
        <f t="shared" si="32"/>
        <v>-53712.082111177879</v>
      </c>
      <c r="S263" s="409"/>
      <c r="T263" s="408">
        <f t="shared" si="27"/>
        <v>57019.21181862794</v>
      </c>
      <c r="U263" s="408">
        <f t="shared" si="28"/>
        <v>-3637824.6858971533</v>
      </c>
      <c r="AN263" s="130">
        <f t="shared" si="29"/>
        <v>0</v>
      </c>
    </row>
    <row r="264" spans="1:40" s="14" customFormat="1" ht="15" customHeight="1" x14ac:dyDescent="0.25">
      <c r="A264" s="3"/>
      <c r="B264" s="2"/>
      <c r="C264" s="2"/>
      <c r="D264" s="2"/>
      <c r="E264" s="2"/>
      <c r="F264" s="2"/>
      <c r="G264" s="2"/>
      <c r="H264" s="2"/>
      <c r="I264" s="2"/>
      <c r="J264" s="328"/>
      <c r="K264" s="2"/>
      <c r="M264" s="124" t="str">
        <f>VLOOKUP(M263,índices!$G:$H,2,0)</f>
        <v>Junio</v>
      </c>
      <c r="N264" s="125">
        <f t="shared" si="30"/>
        <v>2046</v>
      </c>
      <c r="O264" s="275"/>
      <c r="P264" s="408">
        <f t="shared" si="31"/>
        <v>-3637824.6858971533</v>
      </c>
      <c r="Q264" s="408">
        <f t="shared" ref="Q264:Q327" si="33">$F$15</f>
        <v>3307.1297074500594</v>
      </c>
      <c r="R264" s="408">
        <f t="shared" si="32"/>
        <v>-54567.370288457292</v>
      </c>
      <c r="S264" s="409"/>
      <c r="T264" s="408">
        <f t="shared" ref="T264:T327" si="34">Q264-R264</f>
        <v>57874.499995907354</v>
      </c>
      <c r="U264" s="408">
        <f t="shared" ref="U264:U327" si="35">P264-T264-S264</f>
        <v>-3695699.1858930606</v>
      </c>
      <c r="AN264" s="130">
        <f t="shared" ref="AN264:AN327" si="36">IF(R264&gt;0,R264,0)</f>
        <v>0</v>
      </c>
    </row>
    <row r="265" spans="1:40" s="14" customFormat="1" ht="15" customHeight="1" x14ac:dyDescent="0.25">
      <c r="A265" s="3"/>
      <c r="B265" s="2"/>
      <c r="C265" s="2"/>
      <c r="D265" s="2"/>
      <c r="E265" s="2"/>
      <c r="F265" s="2"/>
      <c r="G265" s="2"/>
      <c r="H265" s="2"/>
      <c r="I265" s="2"/>
      <c r="J265" s="328"/>
      <c r="K265" s="2"/>
      <c r="M265" s="124" t="str">
        <f>VLOOKUP(M264,índices!$G:$H,2,0)</f>
        <v>Julio</v>
      </c>
      <c r="N265" s="125">
        <f t="shared" ref="N265:N328" si="37">IF(M264="Diciembre",N264+1,N264)</f>
        <v>2046</v>
      </c>
      <c r="O265" s="275"/>
      <c r="P265" s="408">
        <f t="shared" ref="P265:P328" si="38">U264</f>
        <v>-3695699.1858930606</v>
      </c>
      <c r="Q265" s="408">
        <f t="shared" si="33"/>
        <v>3307.1297074500594</v>
      </c>
      <c r="R265" s="408">
        <f t="shared" ref="R265:R328" si="39">P265*$F$13/12</f>
        <v>-55435.487788395905</v>
      </c>
      <c r="S265" s="409"/>
      <c r="T265" s="408">
        <f t="shared" si="34"/>
        <v>58742.617495845967</v>
      </c>
      <c r="U265" s="408">
        <f t="shared" si="35"/>
        <v>-3754441.8033889066</v>
      </c>
      <c r="AN265" s="130">
        <f t="shared" si="36"/>
        <v>0</v>
      </c>
    </row>
    <row r="266" spans="1:40" s="14" customFormat="1" ht="15" customHeight="1" x14ac:dyDescent="0.25">
      <c r="A266" s="3"/>
      <c r="B266" s="2"/>
      <c r="C266" s="2"/>
      <c r="D266" s="2"/>
      <c r="E266" s="2"/>
      <c r="F266" s="2"/>
      <c r="G266" s="2"/>
      <c r="H266" s="2"/>
      <c r="I266" s="2"/>
      <c r="J266" s="328"/>
      <c r="K266" s="2"/>
      <c r="M266" s="124" t="str">
        <f>VLOOKUP(M265,índices!$G:$H,2,0)</f>
        <v>Agosto</v>
      </c>
      <c r="N266" s="125">
        <f t="shared" si="37"/>
        <v>2046</v>
      </c>
      <c r="O266" s="275"/>
      <c r="P266" s="408">
        <f t="shared" si="38"/>
        <v>-3754441.8033889066</v>
      </c>
      <c r="Q266" s="408">
        <f t="shared" si="33"/>
        <v>3307.1297074500594</v>
      </c>
      <c r="R266" s="408">
        <f t="shared" si="39"/>
        <v>-56316.627050833602</v>
      </c>
      <c r="S266" s="409"/>
      <c r="T266" s="408">
        <f t="shared" si="34"/>
        <v>59623.756758283664</v>
      </c>
      <c r="U266" s="408">
        <f t="shared" si="35"/>
        <v>-3814065.5601471905</v>
      </c>
      <c r="AN266" s="130">
        <f t="shared" si="36"/>
        <v>0</v>
      </c>
    </row>
    <row r="267" spans="1:40" s="14" customFormat="1" ht="15" customHeight="1" x14ac:dyDescent="0.25">
      <c r="A267" s="3"/>
      <c r="B267" s="2"/>
      <c r="C267" s="2"/>
      <c r="D267" s="2"/>
      <c r="E267" s="2"/>
      <c r="F267" s="2"/>
      <c r="G267" s="2"/>
      <c r="H267" s="2"/>
      <c r="I267" s="2"/>
      <c r="J267" s="328"/>
      <c r="K267" s="2"/>
      <c r="M267" s="124" t="str">
        <f>VLOOKUP(M266,índices!$G:$H,2,0)</f>
        <v>Septiembre</v>
      </c>
      <c r="N267" s="125">
        <f t="shared" si="37"/>
        <v>2046</v>
      </c>
      <c r="O267" s="275"/>
      <c r="P267" s="408">
        <f t="shared" si="38"/>
        <v>-3814065.5601471905</v>
      </c>
      <c r="Q267" s="408">
        <f t="shared" si="33"/>
        <v>3307.1297074500594</v>
      </c>
      <c r="R267" s="408">
        <f t="shared" si="39"/>
        <v>-57210.98340220785</v>
      </c>
      <c r="S267" s="409"/>
      <c r="T267" s="408">
        <f t="shared" si="34"/>
        <v>60518.113109657912</v>
      </c>
      <c r="U267" s="408">
        <f t="shared" si="35"/>
        <v>-3874583.6732568485</v>
      </c>
      <c r="AN267" s="130">
        <f t="shared" si="36"/>
        <v>0</v>
      </c>
    </row>
    <row r="268" spans="1:40" s="14" customFormat="1" ht="15" customHeight="1" x14ac:dyDescent="0.25">
      <c r="A268" s="3"/>
      <c r="B268" s="2"/>
      <c r="C268" s="2"/>
      <c r="D268" s="2"/>
      <c r="E268" s="2"/>
      <c r="F268" s="2"/>
      <c r="G268" s="2"/>
      <c r="H268" s="2"/>
      <c r="I268" s="2"/>
      <c r="J268" s="328"/>
      <c r="K268" s="2"/>
      <c r="M268" s="124" t="str">
        <f>VLOOKUP(M267,índices!$G:$H,2,0)</f>
        <v>Octubre</v>
      </c>
      <c r="N268" s="125">
        <f t="shared" si="37"/>
        <v>2046</v>
      </c>
      <c r="O268" s="275"/>
      <c r="P268" s="408">
        <f t="shared" si="38"/>
        <v>-3874583.6732568485</v>
      </c>
      <c r="Q268" s="408">
        <f t="shared" si="33"/>
        <v>3307.1297074500594</v>
      </c>
      <c r="R268" s="408">
        <f t="shared" si="39"/>
        <v>-58118.755098852729</v>
      </c>
      <c r="S268" s="409"/>
      <c r="T268" s="408">
        <f t="shared" si="34"/>
        <v>61425.884806302791</v>
      </c>
      <c r="U268" s="408">
        <f t="shared" si="35"/>
        <v>-3936009.5580631513</v>
      </c>
      <c r="AN268" s="130">
        <f t="shared" si="36"/>
        <v>0</v>
      </c>
    </row>
    <row r="269" spans="1:40" s="14" customFormat="1" ht="15" customHeight="1" x14ac:dyDescent="0.25">
      <c r="A269" s="3"/>
      <c r="B269" s="2"/>
      <c r="C269" s="2"/>
      <c r="D269" s="2"/>
      <c r="E269" s="2"/>
      <c r="F269" s="2"/>
      <c r="G269" s="2"/>
      <c r="H269" s="2"/>
      <c r="I269" s="2"/>
      <c r="J269" s="328"/>
      <c r="K269" s="2"/>
      <c r="M269" s="124" t="str">
        <f>VLOOKUP(M268,índices!$G:$H,2,0)</f>
        <v>Noviembre</v>
      </c>
      <c r="N269" s="125">
        <f t="shared" si="37"/>
        <v>2046</v>
      </c>
      <c r="O269" s="275"/>
      <c r="P269" s="408">
        <f t="shared" si="38"/>
        <v>-3936009.5580631513</v>
      </c>
      <c r="Q269" s="408">
        <f t="shared" si="33"/>
        <v>3307.1297074500594</v>
      </c>
      <c r="R269" s="408">
        <f t="shared" si="39"/>
        <v>-59040.143370947269</v>
      </c>
      <c r="S269" s="409"/>
      <c r="T269" s="408">
        <f t="shared" si="34"/>
        <v>62347.273078397331</v>
      </c>
      <c r="U269" s="408">
        <f t="shared" si="35"/>
        <v>-3998356.8311415487</v>
      </c>
      <c r="AN269" s="130">
        <f t="shared" si="36"/>
        <v>0</v>
      </c>
    </row>
    <row r="270" spans="1:40" s="14" customFormat="1" ht="15" customHeight="1" x14ac:dyDescent="0.25">
      <c r="A270" s="3"/>
      <c r="B270" s="2"/>
      <c r="C270" s="2"/>
      <c r="D270" s="2"/>
      <c r="E270" s="2"/>
      <c r="F270" s="2"/>
      <c r="G270" s="2"/>
      <c r="H270" s="2"/>
      <c r="I270" s="2"/>
      <c r="J270" s="328"/>
      <c r="K270" s="2"/>
      <c r="M270" s="124" t="str">
        <f>VLOOKUP(M269,índices!$G:$H,2,0)</f>
        <v>Diciembre</v>
      </c>
      <c r="N270" s="125">
        <f t="shared" si="37"/>
        <v>2046</v>
      </c>
      <c r="O270" s="275"/>
      <c r="P270" s="408">
        <f t="shared" si="38"/>
        <v>-3998356.8311415487</v>
      </c>
      <c r="Q270" s="408">
        <f t="shared" si="33"/>
        <v>3307.1297074500594</v>
      </c>
      <c r="R270" s="408">
        <f t="shared" si="39"/>
        <v>-59975.352467123223</v>
      </c>
      <c r="S270" s="409"/>
      <c r="T270" s="408">
        <f t="shared" si="34"/>
        <v>63282.482174573284</v>
      </c>
      <c r="U270" s="408">
        <f t="shared" si="35"/>
        <v>-4061639.3133161222</v>
      </c>
      <c r="AN270" s="130">
        <f t="shared" si="36"/>
        <v>0</v>
      </c>
    </row>
    <row r="271" spans="1:40" s="14" customFormat="1" ht="15" customHeight="1" x14ac:dyDescent="0.25">
      <c r="A271" s="3"/>
      <c r="B271" s="2"/>
      <c r="C271" s="2"/>
      <c r="D271" s="2"/>
      <c r="E271" s="2"/>
      <c r="F271" s="2"/>
      <c r="G271" s="2"/>
      <c r="H271" s="2"/>
      <c r="I271" s="2"/>
      <c r="J271" s="328"/>
      <c r="K271" s="2"/>
      <c r="M271" s="124" t="str">
        <f>VLOOKUP(M270,índices!$G:$H,2,0)</f>
        <v>Enero</v>
      </c>
      <c r="N271" s="125">
        <f t="shared" si="37"/>
        <v>2047</v>
      </c>
      <c r="O271" s="275"/>
      <c r="P271" s="408">
        <f t="shared" si="38"/>
        <v>-4061639.3133161222</v>
      </c>
      <c r="Q271" s="408">
        <f t="shared" si="33"/>
        <v>3307.1297074500594</v>
      </c>
      <c r="R271" s="408">
        <f t="shared" si="39"/>
        <v>-60924.589699741831</v>
      </c>
      <c r="S271" s="409"/>
      <c r="T271" s="408">
        <f t="shared" si="34"/>
        <v>64231.719407191893</v>
      </c>
      <c r="U271" s="408">
        <f t="shared" si="35"/>
        <v>-4125871.0327233141</v>
      </c>
      <c r="AN271" s="130">
        <f t="shared" si="36"/>
        <v>0</v>
      </c>
    </row>
    <row r="272" spans="1:40" s="14" customFormat="1" ht="15" customHeight="1" x14ac:dyDescent="0.25">
      <c r="A272" s="3"/>
      <c r="B272" s="2"/>
      <c r="C272" s="2"/>
      <c r="D272" s="2"/>
      <c r="E272" s="2"/>
      <c r="F272" s="2"/>
      <c r="G272" s="2"/>
      <c r="H272" s="2"/>
      <c r="I272" s="2"/>
      <c r="J272" s="328"/>
      <c r="K272" s="2"/>
      <c r="M272" s="124" t="str">
        <f>VLOOKUP(M271,índices!$G:$H,2,0)</f>
        <v>Febrero</v>
      </c>
      <c r="N272" s="125">
        <f t="shared" si="37"/>
        <v>2047</v>
      </c>
      <c r="O272" s="275"/>
      <c r="P272" s="408">
        <f t="shared" si="38"/>
        <v>-4125871.0327233141</v>
      </c>
      <c r="Q272" s="408">
        <f t="shared" si="33"/>
        <v>3307.1297074500594</v>
      </c>
      <c r="R272" s="408">
        <f t="shared" si="39"/>
        <v>-61888.065490849716</v>
      </c>
      <c r="S272" s="409"/>
      <c r="T272" s="408">
        <f t="shared" si="34"/>
        <v>65195.195198299778</v>
      </c>
      <c r="U272" s="408">
        <f t="shared" si="35"/>
        <v>-4191066.227921614</v>
      </c>
      <c r="AN272" s="130">
        <f t="shared" si="36"/>
        <v>0</v>
      </c>
    </row>
    <row r="273" spans="1:40" s="14" customFormat="1" ht="15" customHeight="1" x14ac:dyDescent="0.25">
      <c r="A273" s="3"/>
      <c r="B273" s="2"/>
      <c r="C273" s="2"/>
      <c r="D273" s="2"/>
      <c r="E273" s="2"/>
      <c r="F273" s="2"/>
      <c r="G273" s="2"/>
      <c r="H273" s="2"/>
      <c r="I273" s="2"/>
      <c r="J273" s="328"/>
      <c r="K273" s="2"/>
      <c r="M273" s="124" t="str">
        <f>VLOOKUP(M272,índices!$G:$H,2,0)</f>
        <v>Marzo</v>
      </c>
      <c r="N273" s="125">
        <f t="shared" si="37"/>
        <v>2047</v>
      </c>
      <c r="O273" s="275"/>
      <c r="P273" s="408">
        <f t="shared" si="38"/>
        <v>-4191066.227921614</v>
      </c>
      <c r="Q273" s="408">
        <f t="shared" si="33"/>
        <v>3307.1297074500594</v>
      </c>
      <c r="R273" s="408">
        <f t="shared" si="39"/>
        <v>-62865.993418824211</v>
      </c>
      <c r="S273" s="409"/>
      <c r="T273" s="408">
        <f t="shared" si="34"/>
        <v>66173.123126274266</v>
      </c>
      <c r="U273" s="408">
        <f t="shared" si="35"/>
        <v>-4257239.3510478884</v>
      </c>
      <c r="AN273" s="130">
        <f t="shared" si="36"/>
        <v>0</v>
      </c>
    </row>
    <row r="274" spans="1:40" s="14" customFormat="1" ht="15" customHeight="1" x14ac:dyDescent="0.25">
      <c r="A274" s="3"/>
      <c r="B274" s="2"/>
      <c r="C274" s="2"/>
      <c r="D274" s="2"/>
      <c r="E274" s="2"/>
      <c r="F274" s="2"/>
      <c r="G274" s="2"/>
      <c r="H274" s="2"/>
      <c r="I274" s="2"/>
      <c r="J274" s="328"/>
      <c r="K274" s="2"/>
      <c r="M274" s="124" t="str">
        <f>VLOOKUP(M273,índices!$G:$H,2,0)</f>
        <v>Abril</v>
      </c>
      <c r="N274" s="125">
        <f t="shared" si="37"/>
        <v>2047</v>
      </c>
      <c r="O274" s="275"/>
      <c r="P274" s="408">
        <f t="shared" si="38"/>
        <v>-4257239.3510478884</v>
      </c>
      <c r="Q274" s="408">
        <f t="shared" si="33"/>
        <v>3307.1297074500594</v>
      </c>
      <c r="R274" s="408">
        <f t="shared" si="39"/>
        <v>-63858.590265718325</v>
      </c>
      <c r="S274" s="409"/>
      <c r="T274" s="408">
        <f t="shared" si="34"/>
        <v>67165.71997316838</v>
      </c>
      <c r="U274" s="408">
        <f t="shared" si="35"/>
        <v>-4324405.0710210567</v>
      </c>
      <c r="AN274" s="130">
        <f t="shared" si="36"/>
        <v>0</v>
      </c>
    </row>
    <row r="275" spans="1:40" s="14" customFormat="1" ht="15" customHeight="1" x14ac:dyDescent="0.25">
      <c r="A275" s="3"/>
      <c r="B275" s="2"/>
      <c r="C275" s="2"/>
      <c r="D275" s="2"/>
      <c r="E275" s="2"/>
      <c r="F275" s="2"/>
      <c r="G275" s="2"/>
      <c r="H275" s="2"/>
      <c r="I275" s="2"/>
      <c r="J275" s="328"/>
      <c r="K275" s="2"/>
      <c r="M275" s="124" t="str">
        <f>VLOOKUP(M274,índices!$G:$H,2,0)</f>
        <v>Mayo</v>
      </c>
      <c r="N275" s="125">
        <f t="shared" si="37"/>
        <v>2047</v>
      </c>
      <c r="O275" s="275"/>
      <c r="P275" s="408">
        <f t="shared" si="38"/>
        <v>-4324405.0710210567</v>
      </c>
      <c r="Q275" s="408">
        <f t="shared" si="33"/>
        <v>3307.1297074500594</v>
      </c>
      <c r="R275" s="408">
        <f t="shared" si="39"/>
        <v>-64866.076065315843</v>
      </c>
      <c r="S275" s="409"/>
      <c r="T275" s="408">
        <f t="shared" si="34"/>
        <v>68173.205772765898</v>
      </c>
      <c r="U275" s="408">
        <f t="shared" si="35"/>
        <v>-4392578.2767938226</v>
      </c>
      <c r="AN275" s="130">
        <f t="shared" si="36"/>
        <v>0</v>
      </c>
    </row>
    <row r="276" spans="1:40" s="14" customFormat="1" ht="15" customHeight="1" x14ac:dyDescent="0.25">
      <c r="A276" s="3"/>
      <c r="B276" s="2"/>
      <c r="C276" s="2"/>
      <c r="D276" s="2"/>
      <c r="E276" s="2"/>
      <c r="F276" s="2"/>
      <c r="G276" s="2"/>
      <c r="H276" s="2"/>
      <c r="I276" s="2"/>
      <c r="J276" s="328"/>
      <c r="K276" s="2"/>
      <c r="M276" s="124" t="str">
        <f>VLOOKUP(M275,índices!$G:$H,2,0)</f>
        <v>Junio</v>
      </c>
      <c r="N276" s="125">
        <f t="shared" si="37"/>
        <v>2047</v>
      </c>
      <c r="O276" s="275"/>
      <c r="P276" s="408">
        <f t="shared" si="38"/>
        <v>-4392578.2767938226</v>
      </c>
      <c r="Q276" s="408">
        <f t="shared" si="33"/>
        <v>3307.1297074500594</v>
      </c>
      <c r="R276" s="408">
        <f t="shared" si="39"/>
        <v>-65888.67415190734</v>
      </c>
      <c r="S276" s="409"/>
      <c r="T276" s="408">
        <f t="shared" si="34"/>
        <v>69195.803859357402</v>
      </c>
      <c r="U276" s="408">
        <f t="shared" si="35"/>
        <v>-4461774.0806531804</v>
      </c>
      <c r="AN276" s="130">
        <f t="shared" si="36"/>
        <v>0</v>
      </c>
    </row>
    <row r="277" spans="1:40" s="14" customFormat="1" ht="15" customHeight="1" x14ac:dyDescent="0.25">
      <c r="A277" s="3"/>
      <c r="B277" s="2"/>
      <c r="C277" s="2"/>
      <c r="D277" s="2"/>
      <c r="E277" s="2"/>
      <c r="F277" s="2"/>
      <c r="G277" s="2"/>
      <c r="H277" s="2"/>
      <c r="I277" s="2"/>
      <c r="J277" s="328"/>
      <c r="K277" s="2"/>
      <c r="M277" s="124" t="str">
        <f>VLOOKUP(M276,índices!$G:$H,2,0)</f>
        <v>Julio</v>
      </c>
      <c r="N277" s="125">
        <f t="shared" si="37"/>
        <v>2047</v>
      </c>
      <c r="O277" s="275"/>
      <c r="P277" s="408">
        <f t="shared" si="38"/>
        <v>-4461774.0806531804</v>
      </c>
      <c r="Q277" s="408">
        <f t="shared" si="33"/>
        <v>3307.1297074500594</v>
      </c>
      <c r="R277" s="408">
        <f t="shared" si="39"/>
        <v>-66926.611209797702</v>
      </c>
      <c r="S277" s="409"/>
      <c r="T277" s="408">
        <f t="shared" si="34"/>
        <v>70233.740917247764</v>
      </c>
      <c r="U277" s="408">
        <f t="shared" si="35"/>
        <v>-4532007.8215704281</v>
      </c>
      <c r="AN277" s="130">
        <f t="shared" si="36"/>
        <v>0</v>
      </c>
    </row>
    <row r="278" spans="1:40" s="14" customFormat="1" ht="15" customHeight="1" x14ac:dyDescent="0.25">
      <c r="A278" s="3"/>
      <c r="B278" s="2"/>
      <c r="C278" s="2"/>
      <c r="D278" s="2"/>
      <c r="E278" s="2"/>
      <c r="F278" s="2"/>
      <c r="G278" s="2"/>
      <c r="H278" s="2"/>
      <c r="I278" s="2"/>
      <c r="J278" s="328"/>
      <c r="K278" s="2"/>
      <c r="M278" s="124" t="str">
        <f>VLOOKUP(M277,índices!$G:$H,2,0)</f>
        <v>Agosto</v>
      </c>
      <c r="N278" s="125">
        <f t="shared" si="37"/>
        <v>2047</v>
      </c>
      <c r="O278" s="275"/>
      <c r="P278" s="408">
        <f t="shared" si="38"/>
        <v>-4532007.8215704281</v>
      </c>
      <c r="Q278" s="408">
        <f t="shared" si="33"/>
        <v>3307.1297074500594</v>
      </c>
      <c r="R278" s="408">
        <f t="shared" si="39"/>
        <v>-67980.11732355642</v>
      </c>
      <c r="S278" s="409"/>
      <c r="T278" s="408">
        <f t="shared" si="34"/>
        <v>71287.247031006482</v>
      </c>
      <c r="U278" s="408">
        <f t="shared" si="35"/>
        <v>-4603295.0686014341</v>
      </c>
      <c r="AN278" s="130">
        <f t="shared" si="36"/>
        <v>0</v>
      </c>
    </row>
    <row r="279" spans="1:40" s="14" customFormat="1" ht="15" customHeight="1" x14ac:dyDescent="0.25">
      <c r="A279" s="3"/>
      <c r="B279" s="2"/>
      <c r="C279" s="2"/>
      <c r="D279" s="2"/>
      <c r="E279" s="2"/>
      <c r="F279" s="2"/>
      <c r="G279" s="2"/>
      <c r="H279" s="2"/>
      <c r="I279" s="2"/>
      <c r="J279" s="328"/>
      <c r="K279" s="2"/>
      <c r="M279" s="124" t="str">
        <f>VLOOKUP(M278,índices!$G:$H,2,0)</f>
        <v>Septiembre</v>
      </c>
      <c r="N279" s="125">
        <f t="shared" si="37"/>
        <v>2047</v>
      </c>
      <c r="O279" s="275"/>
      <c r="P279" s="408">
        <f t="shared" si="38"/>
        <v>-4603295.0686014341</v>
      </c>
      <c r="Q279" s="408">
        <f t="shared" si="33"/>
        <v>3307.1297074500594</v>
      </c>
      <c r="R279" s="408">
        <f t="shared" si="39"/>
        <v>-69049.426029021517</v>
      </c>
      <c r="S279" s="409"/>
      <c r="T279" s="408">
        <f t="shared" si="34"/>
        <v>72356.555736471579</v>
      </c>
      <c r="U279" s="408">
        <f t="shared" si="35"/>
        <v>-4675651.624337906</v>
      </c>
      <c r="AN279" s="130">
        <f t="shared" si="36"/>
        <v>0</v>
      </c>
    </row>
    <row r="280" spans="1:40" s="14" customFormat="1" ht="15" customHeight="1" x14ac:dyDescent="0.25">
      <c r="A280" s="3"/>
      <c r="B280" s="2"/>
      <c r="C280" s="2"/>
      <c r="D280" s="2"/>
      <c r="E280" s="2"/>
      <c r="F280" s="2"/>
      <c r="G280" s="2"/>
      <c r="H280" s="2"/>
      <c r="I280" s="2"/>
      <c r="J280" s="328"/>
      <c r="K280" s="2"/>
      <c r="M280" s="124" t="str">
        <f>VLOOKUP(M279,índices!$G:$H,2,0)</f>
        <v>Octubre</v>
      </c>
      <c r="N280" s="125">
        <f t="shared" si="37"/>
        <v>2047</v>
      </c>
      <c r="O280" s="275"/>
      <c r="P280" s="408">
        <f t="shared" si="38"/>
        <v>-4675651.624337906</v>
      </c>
      <c r="Q280" s="408">
        <f t="shared" si="33"/>
        <v>3307.1297074500594</v>
      </c>
      <c r="R280" s="408">
        <f t="shared" si="39"/>
        <v>-70134.774365068588</v>
      </c>
      <c r="S280" s="409"/>
      <c r="T280" s="408">
        <f t="shared" si="34"/>
        <v>73441.90407251865</v>
      </c>
      <c r="U280" s="408">
        <f t="shared" si="35"/>
        <v>-4749093.5284104245</v>
      </c>
      <c r="AN280" s="130">
        <f t="shared" si="36"/>
        <v>0</v>
      </c>
    </row>
    <row r="281" spans="1:40" s="14" customFormat="1" ht="15" customHeight="1" x14ac:dyDescent="0.25">
      <c r="A281" s="3"/>
      <c r="B281" s="2"/>
      <c r="C281" s="2"/>
      <c r="D281" s="2"/>
      <c r="E281" s="2"/>
      <c r="F281" s="2"/>
      <c r="G281" s="2"/>
      <c r="H281" s="2"/>
      <c r="I281" s="2"/>
      <c r="J281" s="328"/>
      <c r="K281" s="2"/>
      <c r="M281" s="124" t="str">
        <f>VLOOKUP(M280,índices!$G:$H,2,0)</f>
        <v>Noviembre</v>
      </c>
      <c r="N281" s="125">
        <f t="shared" si="37"/>
        <v>2047</v>
      </c>
      <c r="O281" s="275"/>
      <c r="P281" s="408">
        <f t="shared" si="38"/>
        <v>-4749093.5284104245</v>
      </c>
      <c r="Q281" s="408">
        <f t="shared" si="33"/>
        <v>3307.1297074500594</v>
      </c>
      <c r="R281" s="408">
        <f t="shared" si="39"/>
        <v>-71236.40292615637</v>
      </c>
      <c r="S281" s="409"/>
      <c r="T281" s="408">
        <f t="shared" si="34"/>
        <v>74543.532633606432</v>
      </c>
      <c r="U281" s="408">
        <f t="shared" si="35"/>
        <v>-4823637.0610440308</v>
      </c>
      <c r="AN281" s="130">
        <f t="shared" si="36"/>
        <v>0</v>
      </c>
    </row>
    <row r="282" spans="1:40" s="14" customFormat="1" ht="15" customHeight="1" x14ac:dyDescent="0.25">
      <c r="A282" s="3"/>
      <c r="B282" s="2"/>
      <c r="C282" s="2"/>
      <c r="D282" s="2"/>
      <c r="E282" s="2"/>
      <c r="F282" s="2"/>
      <c r="G282" s="2"/>
      <c r="H282" s="2"/>
      <c r="I282" s="2"/>
      <c r="J282" s="328"/>
      <c r="K282" s="2"/>
      <c r="M282" s="124" t="str">
        <f>VLOOKUP(M281,índices!$G:$H,2,0)</f>
        <v>Diciembre</v>
      </c>
      <c r="N282" s="125">
        <f t="shared" si="37"/>
        <v>2047</v>
      </c>
      <c r="O282" s="275"/>
      <c r="P282" s="408">
        <f t="shared" si="38"/>
        <v>-4823637.0610440308</v>
      </c>
      <c r="Q282" s="408">
        <f t="shared" si="33"/>
        <v>3307.1297074500594</v>
      </c>
      <c r="R282" s="408">
        <f t="shared" si="39"/>
        <v>-72354.555915660458</v>
      </c>
      <c r="S282" s="409"/>
      <c r="T282" s="408">
        <f t="shared" si="34"/>
        <v>75661.685623110519</v>
      </c>
      <c r="U282" s="408">
        <f t="shared" si="35"/>
        <v>-4899298.7466671411</v>
      </c>
      <c r="AN282" s="130">
        <f t="shared" si="36"/>
        <v>0</v>
      </c>
    </row>
    <row r="283" spans="1:40" s="14" customFormat="1" ht="15" customHeight="1" x14ac:dyDescent="0.25">
      <c r="A283" s="3"/>
      <c r="B283" s="2"/>
      <c r="C283" s="2"/>
      <c r="D283" s="2"/>
      <c r="E283" s="2"/>
      <c r="F283" s="2"/>
      <c r="G283" s="2"/>
      <c r="H283" s="2"/>
      <c r="I283" s="2"/>
      <c r="J283" s="328"/>
      <c r="K283" s="2"/>
      <c r="M283" s="124" t="str">
        <f>VLOOKUP(M282,índices!$G:$H,2,0)</f>
        <v>Enero</v>
      </c>
      <c r="N283" s="125">
        <f t="shared" si="37"/>
        <v>2048</v>
      </c>
      <c r="O283" s="275"/>
      <c r="P283" s="408">
        <f t="shared" si="38"/>
        <v>-4899298.7466671411</v>
      </c>
      <c r="Q283" s="408">
        <f t="shared" si="33"/>
        <v>3307.1297074500594</v>
      </c>
      <c r="R283" s="408">
        <f t="shared" si="39"/>
        <v>-73489.481200007111</v>
      </c>
      <c r="S283" s="409"/>
      <c r="T283" s="408">
        <f t="shared" si="34"/>
        <v>76796.610907457172</v>
      </c>
      <c r="U283" s="408">
        <f t="shared" si="35"/>
        <v>-4976095.3575745979</v>
      </c>
      <c r="AN283" s="130">
        <f t="shared" si="36"/>
        <v>0</v>
      </c>
    </row>
    <row r="284" spans="1:40" s="14" customFormat="1" ht="15" customHeight="1" x14ac:dyDescent="0.25">
      <c r="A284" s="3"/>
      <c r="B284" s="2"/>
      <c r="C284" s="2"/>
      <c r="D284" s="2"/>
      <c r="E284" s="2"/>
      <c r="F284" s="2"/>
      <c r="G284" s="2"/>
      <c r="H284" s="2"/>
      <c r="I284" s="2"/>
      <c r="J284" s="328"/>
      <c r="K284" s="2"/>
      <c r="M284" s="124" t="str">
        <f>VLOOKUP(M283,índices!$G:$H,2,0)</f>
        <v>Febrero</v>
      </c>
      <c r="N284" s="125">
        <f t="shared" si="37"/>
        <v>2048</v>
      </c>
      <c r="O284" s="275"/>
      <c r="P284" s="408">
        <f t="shared" si="38"/>
        <v>-4976095.3575745979</v>
      </c>
      <c r="Q284" s="408">
        <f t="shared" si="33"/>
        <v>3307.1297074500594</v>
      </c>
      <c r="R284" s="408">
        <f t="shared" si="39"/>
        <v>-74641.430363618958</v>
      </c>
      <c r="S284" s="409"/>
      <c r="T284" s="408">
        <f t="shared" si="34"/>
        <v>77948.56007106902</v>
      </c>
      <c r="U284" s="408">
        <f t="shared" si="35"/>
        <v>-5054043.9176456667</v>
      </c>
      <c r="AN284" s="130">
        <f t="shared" si="36"/>
        <v>0</v>
      </c>
    </row>
    <row r="285" spans="1:40" s="14" customFormat="1" ht="15" customHeight="1" x14ac:dyDescent="0.25">
      <c r="A285" s="3"/>
      <c r="B285" s="2"/>
      <c r="C285" s="2"/>
      <c r="D285" s="2"/>
      <c r="E285" s="2"/>
      <c r="F285" s="2"/>
      <c r="G285" s="2"/>
      <c r="H285" s="2"/>
      <c r="I285" s="2"/>
      <c r="J285" s="328"/>
      <c r="K285" s="2"/>
      <c r="M285" s="124" t="str">
        <f>VLOOKUP(M284,índices!$G:$H,2,0)</f>
        <v>Marzo</v>
      </c>
      <c r="N285" s="125">
        <f t="shared" si="37"/>
        <v>2048</v>
      </c>
      <c r="O285" s="275"/>
      <c r="P285" s="408">
        <f t="shared" si="38"/>
        <v>-5054043.9176456667</v>
      </c>
      <c r="Q285" s="408">
        <f t="shared" si="33"/>
        <v>3307.1297074500594</v>
      </c>
      <c r="R285" s="408">
        <f t="shared" si="39"/>
        <v>-75810.658764684995</v>
      </c>
      <c r="S285" s="409"/>
      <c r="T285" s="408">
        <f t="shared" si="34"/>
        <v>79117.788472135057</v>
      </c>
      <c r="U285" s="408">
        <f t="shared" si="35"/>
        <v>-5133161.7061178014</v>
      </c>
      <c r="AN285" s="130">
        <f t="shared" si="36"/>
        <v>0</v>
      </c>
    </row>
    <row r="286" spans="1:40" s="14" customFormat="1" ht="15" customHeight="1" x14ac:dyDescent="0.25">
      <c r="A286" s="3"/>
      <c r="B286" s="2"/>
      <c r="C286" s="2"/>
      <c r="D286" s="2"/>
      <c r="E286" s="2"/>
      <c r="F286" s="2"/>
      <c r="G286" s="2"/>
      <c r="H286" s="2"/>
      <c r="I286" s="2"/>
      <c r="J286" s="328"/>
      <c r="K286" s="2"/>
      <c r="M286" s="124" t="str">
        <f>VLOOKUP(M285,índices!$G:$H,2,0)</f>
        <v>Abril</v>
      </c>
      <c r="N286" s="125">
        <f t="shared" si="37"/>
        <v>2048</v>
      </c>
      <c r="O286" s="275"/>
      <c r="P286" s="408">
        <f t="shared" si="38"/>
        <v>-5133161.7061178014</v>
      </c>
      <c r="Q286" s="408">
        <f t="shared" si="33"/>
        <v>3307.1297074500594</v>
      </c>
      <c r="R286" s="408">
        <f t="shared" si="39"/>
        <v>-76997.425591767023</v>
      </c>
      <c r="S286" s="409"/>
      <c r="T286" s="408">
        <f t="shared" si="34"/>
        <v>80304.555299217085</v>
      </c>
      <c r="U286" s="408">
        <f t="shared" si="35"/>
        <v>-5213466.2614170182</v>
      </c>
      <c r="AN286" s="130">
        <f t="shared" si="36"/>
        <v>0</v>
      </c>
    </row>
    <row r="287" spans="1:40" s="14" customFormat="1" ht="15" customHeight="1" x14ac:dyDescent="0.25">
      <c r="A287" s="3"/>
      <c r="B287" s="2"/>
      <c r="C287" s="2"/>
      <c r="D287" s="2"/>
      <c r="E287" s="2"/>
      <c r="F287" s="2"/>
      <c r="G287" s="2"/>
      <c r="H287" s="2"/>
      <c r="I287" s="2"/>
      <c r="J287" s="328"/>
      <c r="K287" s="2"/>
      <c r="M287" s="124" t="str">
        <f>VLOOKUP(M286,índices!$G:$H,2,0)</f>
        <v>Mayo</v>
      </c>
      <c r="N287" s="125">
        <f t="shared" si="37"/>
        <v>2048</v>
      </c>
      <c r="O287" s="275"/>
      <c r="P287" s="408">
        <f t="shared" si="38"/>
        <v>-5213466.2614170182</v>
      </c>
      <c r="Q287" s="408">
        <f t="shared" si="33"/>
        <v>3307.1297074500594</v>
      </c>
      <c r="R287" s="408">
        <f t="shared" si="39"/>
        <v>-78201.993921255271</v>
      </c>
      <c r="S287" s="409"/>
      <c r="T287" s="408">
        <f t="shared" si="34"/>
        <v>81509.123628705333</v>
      </c>
      <c r="U287" s="408">
        <f t="shared" si="35"/>
        <v>-5294975.385045724</v>
      </c>
      <c r="AN287" s="130">
        <f t="shared" si="36"/>
        <v>0</v>
      </c>
    </row>
    <row r="288" spans="1:40" s="14" customFormat="1" ht="15" customHeight="1" x14ac:dyDescent="0.25">
      <c r="A288" s="3"/>
      <c r="B288" s="2"/>
      <c r="C288" s="2"/>
      <c r="D288" s="2"/>
      <c r="E288" s="2"/>
      <c r="F288" s="2"/>
      <c r="G288" s="2"/>
      <c r="H288" s="2"/>
      <c r="I288" s="2"/>
      <c r="J288" s="328"/>
      <c r="K288" s="2"/>
      <c r="M288" s="124" t="str">
        <f>VLOOKUP(M287,índices!$G:$H,2,0)</f>
        <v>Junio</v>
      </c>
      <c r="N288" s="125">
        <f t="shared" si="37"/>
        <v>2048</v>
      </c>
      <c r="O288" s="275"/>
      <c r="P288" s="408">
        <f t="shared" si="38"/>
        <v>-5294975.385045724</v>
      </c>
      <c r="Q288" s="408">
        <f t="shared" si="33"/>
        <v>3307.1297074500594</v>
      </c>
      <c r="R288" s="408">
        <f t="shared" si="39"/>
        <v>-79424.630775685859</v>
      </c>
      <c r="S288" s="409"/>
      <c r="T288" s="408">
        <f t="shared" si="34"/>
        <v>82731.76048313592</v>
      </c>
      <c r="U288" s="408">
        <f t="shared" si="35"/>
        <v>-5377707.1455288595</v>
      </c>
      <c r="AN288" s="130">
        <f t="shared" si="36"/>
        <v>0</v>
      </c>
    </row>
    <row r="289" spans="1:40" s="14" customFormat="1" ht="15" customHeight="1" x14ac:dyDescent="0.25">
      <c r="A289" s="3"/>
      <c r="B289" s="2"/>
      <c r="C289" s="2"/>
      <c r="D289" s="2"/>
      <c r="E289" s="2"/>
      <c r="F289" s="2"/>
      <c r="G289" s="2"/>
      <c r="H289" s="2"/>
      <c r="I289" s="2"/>
      <c r="J289" s="328"/>
      <c r="K289" s="2"/>
      <c r="M289" s="124" t="str">
        <f>VLOOKUP(M288,índices!$G:$H,2,0)</f>
        <v>Julio</v>
      </c>
      <c r="N289" s="125">
        <f t="shared" si="37"/>
        <v>2048</v>
      </c>
      <c r="O289" s="275"/>
      <c r="P289" s="408">
        <f t="shared" si="38"/>
        <v>-5377707.1455288595</v>
      </c>
      <c r="Q289" s="408">
        <f t="shared" si="33"/>
        <v>3307.1297074500594</v>
      </c>
      <c r="R289" s="408">
        <f t="shared" si="39"/>
        <v>-80665.607182932887</v>
      </c>
      <c r="S289" s="409"/>
      <c r="T289" s="408">
        <f t="shared" si="34"/>
        <v>83972.736890382948</v>
      </c>
      <c r="U289" s="408">
        <f t="shared" si="35"/>
        <v>-5461679.8824192425</v>
      </c>
      <c r="AN289" s="130">
        <f t="shared" si="36"/>
        <v>0</v>
      </c>
    </row>
    <row r="290" spans="1:40" s="14" customFormat="1" ht="15" customHeight="1" x14ac:dyDescent="0.25">
      <c r="A290" s="3"/>
      <c r="B290" s="2"/>
      <c r="C290" s="2"/>
      <c r="D290" s="2"/>
      <c r="E290" s="2"/>
      <c r="F290" s="2"/>
      <c r="G290" s="2"/>
      <c r="H290" s="2"/>
      <c r="I290" s="2"/>
      <c r="J290" s="328"/>
      <c r="K290" s="2"/>
      <c r="M290" s="124" t="str">
        <f>VLOOKUP(M289,índices!$G:$H,2,0)</f>
        <v>Agosto</v>
      </c>
      <c r="N290" s="125">
        <f t="shared" si="37"/>
        <v>2048</v>
      </c>
      <c r="O290" s="275"/>
      <c r="P290" s="408">
        <f t="shared" si="38"/>
        <v>-5461679.8824192425</v>
      </c>
      <c r="Q290" s="408">
        <f t="shared" si="33"/>
        <v>3307.1297074500594</v>
      </c>
      <c r="R290" s="408">
        <f t="shared" si="39"/>
        <v>-81925.198236288634</v>
      </c>
      <c r="S290" s="409"/>
      <c r="T290" s="408">
        <f t="shared" si="34"/>
        <v>85232.327943738695</v>
      </c>
      <c r="U290" s="408">
        <f t="shared" si="35"/>
        <v>-5546912.2103629811</v>
      </c>
      <c r="AN290" s="130">
        <f t="shared" si="36"/>
        <v>0</v>
      </c>
    </row>
    <row r="291" spans="1:40" s="14" customFormat="1" ht="15" customHeight="1" x14ac:dyDescent="0.25">
      <c r="A291" s="3"/>
      <c r="B291" s="2"/>
      <c r="C291" s="2"/>
      <c r="D291" s="2"/>
      <c r="E291" s="2"/>
      <c r="F291" s="2"/>
      <c r="G291" s="2"/>
      <c r="H291" s="2"/>
      <c r="I291" s="2"/>
      <c r="J291" s="328"/>
      <c r="K291" s="2"/>
      <c r="M291" s="124" t="str">
        <f>VLOOKUP(M290,índices!$G:$H,2,0)</f>
        <v>Septiembre</v>
      </c>
      <c r="N291" s="125">
        <f t="shared" si="37"/>
        <v>2048</v>
      </c>
      <c r="O291" s="275"/>
      <c r="P291" s="408">
        <f t="shared" si="38"/>
        <v>-5546912.2103629811</v>
      </c>
      <c r="Q291" s="408">
        <f t="shared" si="33"/>
        <v>3307.1297074500594</v>
      </c>
      <c r="R291" s="408">
        <f t="shared" si="39"/>
        <v>-83203.683155444713</v>
      </c>
      <c r="S291" s="409"/>
      <c r="T291" s="408">
        <f t="shared" si="34"/>
        <v>86510.812862894774</v>
      </c>
      <c r="U291" s="408">
        <f t="shared" si="35"/>
        <v>-5633423.0232258756</v>
      </c>
      <c r="AN291" s="130">
        <f t="shared" si="36"/>
        <v>0</v>
      </c>
    </row>
    <row r="292" spans="1:40" s="14" customFormat="1" ht="15" customHeight="1" x14ac:dyDescent="0.25">
      <c r="A292" s="3"/>
      <c r="B292" s="2"/>
      <c r="C292" s="2"/>
      <c r="D292" s="2"/>
      <c r="E292" s="2"/>
      <c r="F292" s="2"/>
      <c r="G292" s="2"/>
      <c r="H292" s="2"/>
      <c r="I292" s="2"/>
      <c r="J292" s="328"/>
      <c r="K292" s="2"/>
      <c r="M292" s="124" t="str">
        <f>VLOOKUP(M291,índices!$G:$H,2,0)</f>
        <v>Octubre</v>
      </c>
      <c r="N292" s="125">
        <f t="shared" si="37"/>
        <v>2048</v>
      </c>
      <c r="O292" s="275"/>
      <c r="P292" s="408">
        <f t="shared" si="38"/>
        <v>-5633423.0232258756</v>
      </c>
      <c r="Q292" s="408">
        <f t="shared" si="33"/>
        <v>3307.1297074500594</v>
      </c>
      <c r="R292" s="408">
        <f t="shared" si="39"/>
        <v>-84501.345348388131</v>
      </c>
      <c r="S292" s="409"/>
      <c r="T292" s="408">
        <f t="shared" si="34"/>
        <v>87808.475055838193</v>
      </c>
      <c r="U292" s="408">
        <f t="shared" si="35"/>
        <v>-5721231.4982817136</v>
      </c>
      <c r="AN292" s="130">
        <f t="shared" si="36"/>
        <v>0</v>
      </c>
    </row>
    <row r="293" spans="1:40" s="14" customFormat="1" ht="15" customHeight="1" x14ac:dyDescent="0.25">
      <c r="A293" s="3"/>
      <c r="B293" s="2"/>
      <c r="C293" s="2"/>
      <c r="D293" s="2"/>
      <c r="E293" s="2"/>
      <c r="F293" s="2"/>
      <c r="G293" s="2"/>
      <c r="H293" s="2"/>
      <c r="I293" s="2"/>
      <c r="J293" s="328"/>
      <c r="K293" s="2"/>
      <c r="M293" s="124" t="str">
        <f>VLOOKUP(M292,índices!$G:$H,2,0)</f>
        <v>Noviembre</v>
      </c>
      <c r="N293" s="125">
        <f t="shared" si="37"/>
        <v>2048</v>
      </c>
      <c r="O293" s="275"/>
      <c r="P293" s="408">
        <f t="shared" si="38"/>
        <v>-5721231.4982817136</v>
      </c>
      <c r="Q293" s="408">
        <f t="shared" si="33"/>
        <v>3307.1297074500594</v>
      </c>
      <c r="R293" s="408">
        <f t="shared" si="39"/>
        <v>-85818.472474225695</v>
      </c>
      <c r="S293" s="409"/>
      <c r="T293" s="408">
        <f t="shared" si="34"/>
        <v>89125.602181675757</v>
      </c>
      <c r="U293" s="408">
        <f t="shared" si="35"/>
        <v>-5810357.1004633894</v>
      </c>
      <c r="AN293" s="130">
        <f t="shared" si="36"/>
        <v>0</v>
      </c>
    </row>
    <row r="294" spans="1:40" s="14" customFormat="1" ht="15" customHeight="1" x14ac:dyDescent="0.25">
      <c r="A294" s="3"/>
      <c r="B294" s="2"/>
      <c r="C294" s="2"/>
      <c r="D294" s="2"/>
      <c r="E294" s="2"/>
      <c r="F294" s="2"/>
      <c r="G294" s="2"/>
      <c r="H294" s="2"/>
      <c r="I294" s="2"/>
      <c r="J294" s="328"/>
      <c r="K294" s="2"/>
      <c r="M294" s="124" t="str">
        <f>VLOOKUP(M293,índices!$G:$H,2,0)</f>
        <v>Diciembre</v>
      </c>
      <c r="N294" s="125">
        <f t="shared" si="37"/>
        <v>2048</v>
      </c>
      <c r="O294" s="275"/>
      <c r="P294" s="408">
        <f t="shared" si="38"/>
        <v>-5810357.1004633894</v>
      </c>
      <c r="Q294" s="408">
        <f t="shared" si="33"/>
        <v>3307.1297074500594</v>
      </c>
      <c r="R294" s="408">
        <f t="shared" si="39"/>
        <v>-87155.356506950848</v>
      </c>
      <c r="S294" s="409"/>
      <c r="T294" s="408">
        <f t="shared" si="34"/>
        <v>90462.486214400909</v>
      </c>
      <c r="U294" s="408">
        <f t="shared" si="35"/>
        <v>-5900819.5866777906</v>
      </c>
      <c r="AN294" s="130">
        <f t="shared" si="36"/>
        <v>0</v>
      </c>
    </row>
    <row r="295" spans="1:40" s="14" customFormat="1" ht="15" customHeight="1" x14ac:dyDescent="0.25">
      <c r="A295" s="3"/>
      <c r="B295" s="2"/>
      <c r="C295" s="2"/>
      <c r="D295" s="2"/>
      <c r="E295" s="2"/>
      <c r="F295" s="2"/>
      <c r="G295" s="2"/>
      <c r="H295" s="2"/>
      <c r="I295" s="2"/>
      <c r="J295" s="328"/>
      <c r="K295" s="2"/>
      <c r="M295" s="124" t="str">
        <f>VLOOKUP(M294,índices!$G:$H,2,0)</f>
        <v>Enero</v>
      </c>
      <c r="N295" s="125">
        <f t="shared" si="37"/>
        <v>2049</v>
      </c>
      <c r="O295" s="275"/>
      <c r="P295" s="408">
        <f t="shared" si="38"/>
        <v>-5900819.5866777906</v>
      </c>
      <c r="Q295" s="408">
        <f t="shared" si="33"/>
        <v>3307.1297074500594</v>
      </c>
      <c r="R295" s="408">
        <f t="shared" si="39"/>
        <v>-88512.293800166852</v>
      </c>
      <c r="S295" s="409"/>
      <c r="T295" s="408">
        <f t="shared" si="34"/>
        <v>91819.423507616913</v>
      </c>
      <c r="U295" s="408">
        <f t="shared" si="35"/>
        <v>-5992639.0101854075</v>
      </c>
      <c r="AN295" s="130">
        <f t="shared" si="36"/>
        <v>0</v>
      </c>
    </row>
    <row r="296" spans="1:40" s="14" customFormat="1" ht="15" customHeight="1" x14ac:dyDescent="0.25">
      <c r="A296" s="3"/>
      <c r="B296" s="2"/>
      <c r="C296" s="2"/>
      <c r="D296" s="2"/>
      <c r="E296" s="2"/>
      <c r="F296" s="2"/>
      <c r="G296" s="2"/>
      <c r="H296" s="2"/>
      <c r="I296" s="2"/>
      <c r="J296" s="328"/>
      <c r="K296" s="2"/>
      <c r="M296" s="124" t="str">
        <f>VLOOKUP(M295,índices!$G:$H,2,0)</f>
        <v>Febrero</v>
      </c>
      <c r="N296" s="125">
        <f t="shared" si="37"/>
        <v>2049</v>
      </c>
      <c r="O296" s="275"/>
      <c r="P296" s="408">
        <f t="shared" si="38"/>
        <v>-5992639.0101854075</v>
      </c>
      <c r="Q296" s="408">
        <f t="shared" si="33"/>
        <v>3307.1297074500594</v>
      </c>
      <c r="R296" s="408">
        <f t="shared" si="39"/>
        <v>-89889.585152781103</v>
      </c>
      <c r="S296" s="409"/>
      <c r="T296" s="408">
        <f t="shared" si="34"/>
        <v>93196.714860231164</v>
      </c>
      <c r="U296" s="408">
        <f t="shared" si="35"/>
        <v>-6085835.7250456391</v>
      </c>
      <c r="AN296" s="130">
        <f t="shared" si="36"/>
        <v>0</v>
      </c>
    </row>
    <row r="297" spans="1:40" s="14" customFormat="1" ht="15" customHeight="1" x14ac:dyDescent="0.25">
      <c r="A297" s="3"/>
      <c r="B297" s="2"/>
      <c r="C297" s="2"/>
      <c r="D297" s="2"/>
      <c r="E297" s="2"/>
      <c r="F297" s="2"/>
      <c r="G297" s="2"/>
      <c r="H297" s="2"/>
      <c r="I297" s="2"/>
      <c r="J297" s="328"/>
      <c r="K297" s="2"/>
      <c r="M297" s="124" t="str">
        <f>VLOOKUP(M296,índices!$G:$H,2,0)</f>
        <v>Marzo</v>
      </c>
      <c r="N297" s="125">
        <f t="shared" si="37"/>
        <v>2049</v>
      </c>
      <c r="O297" s="275"/>
      <c r="P297" s="408">
        <f t="shared" si="38"/>
        <v>-6085835.7250456391</v>
      </c>
      <c r="Q297" s="408">
        <f t="shared" si="33"/>
        <v>3307.1297074500594</v>
      </c>
      <c r="R297" s="408">
        <f t="shared" si="39"/>
        <v>-91287.535875684582</v>
      </c>
      <c r="S297" s="409"/>
      <c r="T297" s="408">
        <f t="shared" si="34"/>
        <v>94594.665583134643</v>
      </c>
      <c r="U297" s="408">
        <f t="shared" si="35"/>
        <v>-6180430.3906287737</v>
      </c>
      <c r="AN297" s="130">
        <f t="shared" si="36"/>
        <v>0</v>
      </c>
    </row>
    <row r="298" spans="1:40" s="14" customFormat="1" ht="15" customHeight="1" x14ac:dyDescent="0.25">
      <c r="A298" s="3"/>
      <c r="B298" s="2"/>
      <c r="C298" s="2"/>
      <c r="D298" s="2"/>
      <c r="E298" s="2"/>
      <c r="F298" s="2"/>
      <c r="G298" s="2"/>
      <c r="H298" s="2"/>
      <c r="I298" s="2"/>
      <c r="J298" s="328"/>
      <c r="K298" s="2"/>
      <c r="M298" s="124" t="str">
        <f>VLOOKUP(M297,índices!$G:$H,2,0)</f>
        <v>Abril</v>
      </c>
      <c r="N298" s="125">
        <f t="shared" si="37"/>
        <v>2049</v>
      </c>
      <c r="O298" s="275"/>
      <c r="P298" s="408">
        <f t="shared" si="38"/>
        <v>-6180430.3906287737</v>
      </c>
      <c r="Q298" s="408">
        <f t="shared" si="33"/>
        <v>3307.1297074500594</v>
      </c>
      <c r="R298" s="408">
        <f t="shared" si="39"/>
        <v>-92706.455859431604</v>
      </c>
      <c r="S298" s="409"/>
      <c r="T298" s="408">
        <f t="shared" si="34"/>
        <v>96013.585566881666</v>
      </c>
      <c r="U298" s="408">
        <f t="shared" si="35"/>
        <v>-6276443.9761956558</v>
      </c>
      <c r="AN298" s="130">
        <f t="shared" si="36"/>
        <v>0</v>
      </c>
    </row>
    <row r="299" spans="1:40" s="14" customFormat="1" ht="15" customHeight="1" x14ac:dyDescent="0.25">
      <c r="A299" s="3"/>
      <c r="B299" s="2"/>
      <c r="C299" s="2"/>
      <c r="D299" s="2"/>
      <c r="E299" s="2"/>
      <c r="F299" s="2"/>
      <c r="G299" s="2"/>
      <c r="H299" s="2"/>
      <c r="I299" s="2"/>
      <c r="J299" s="328"/>
      <c r="K299" s="2"/>
      <c r="M299" s="124" t="str">
        <f>VLOOKUP(M298,índices!$G:$H,2,0)</f>
        <v>Mayo</v>
      </c>
      <c r="N299" s="125">
        <f t="shared" si="37"/>
        <v>2049</v>
      </c>
      <c r="O299" s="275"/>
      <c r="P299" s="408">
        <f t="shared" si="38"/>
        <v>-6276443.9761956558</v>
      </c>
      <c r="Q299" s="408">
        <f t="shared" si="33"/>
        <v>3307.1297074500594</v>
      </c>
      <c r="R299" s="408">
        <f t="shared" si="39"/>
        <v>-94146.659642934843</v>
      </c>
      <c r="S299" s="409"/>
      <c r="T299" s="408">
        <f t="shared" si="34"/>
        <v>97453.789350384905</v>
      </c>
      <c r="U299" s="408">
        <f t="shared" si="35"/>
        <v>-6373897.7655460406</v>
      </c>
      <c r="AN299" s="130">
        <f t="shared" si="36"/>
        <v>0</v>
      </c>
    </row>
    <row r="300" spans="1:40" s="14" customFormat="1" ht="15" customHeight="1" x14ac:dyDescent="0.25">
      <c r="A300" s="3"/>
      <c r="B300" s="2"/>
      <c r="C300" s="2"/>
      <c r="D300" s="2"/>
      <c r="E300" s="2"/>
      <c r="F300" s="2"/>
      <c r="G300" s="2"/>
      <c r="H300" s="2"/>
      <c r="I300" s="2"/>
      <c r="J300" s="328"/>
      <c r="K300" s="2"/>
      <c r="M300" s="124" t="str">
        <f>VLOOKUP(M299,índices!$G:$H,2,0)</f>
        <v>Junio</v>
      </c>
      <c r="N300" s="125">
        <f t="shared" si="37"/>
        <v>2049</v>
      </c>
      <c r="O300" s="275"/>
      <c r="P300" s="408">
        <f t="shared" si="38"/>
        <v>-6373897.7655460406</v>
      </c>
      <c r="Q300" s="408">
        <f t="shared" si="33"/>
        <v>3307.1297074500594</v>
      </c>
      <c r="R300" s="408">
        <f t="shared" si="39"/>
        <v>-95608.466483190598</v>
      </c>
      <c r="S300" s="409"/>
      <c r="T300" s="408">
        <f t="shared" si="34"/>
        <v>98915.596190640659</v>
      </c>
      <c r="U300" s="408">
        <f t="shared" si="35"/>
        <v>-6472813.3617366813</v>
      </c>
      <c r="AN300" s="130">
        <f t="shared" si="36"/>
        <v>0</v>
      </c>
    </row>
    <row r="301" spans="1:40" s="14" customFormat="1" ht="15" customHeight="1" x14ac:dyDescent="0.25">
      <c r="A301" s="3"/>
      <c r="B301" s="2"/>
      <c r="C301" s="2"/>
      <c r="D301" s="2"/>
      <c r="E301" s="2"/>
      <c r="F301" s="2"/>
      <c r="G301" s="2"/>
      <c r="H301" s="2"/>
      <c r="I301" s="2"/>
      <c r="J301" s="328"/>
      <c r="K301" s="2"/>
      <c r="M301" s="124" t="str">
        <f>VLOOKUP(M300,índices!$G:$H,2,0)</f>
        <v>Julio</v>
      </c>
      <c r="N301" s="125">
        <f t="shared" si="37"/>
        <v>2049</v>
      </c>
      <c r="O301" s="275"/>
      <c r="P301" s="408">
        <f t="shared" si="38"/>
        <v>-6472813.3617366813</v>
      </c>
      <c r="Q301" s="408">
        <f t="shared" si="33"/>
        <v>3307.1297074500594</v>
      </c>
      <c r="R301" s="408">
        <f t="shared" si="39"/>
        <v>-97092.200426050214</v>
      </c>
      <c r="S301" s="409"/>
      <c r="T301" s="408">
        <f t="shared" si="34"/>
        <v>100399.33013350028</v>
      </c>
      <c r="U301" s="408">
        <f t="shared" si="35"/>
        <v>-6573212.6918701818</v>
      </c>
      <c r="AN301" s="130">
        <f t="shared" si="36"/>
        <v>0</v>
      </c>
    </row>
    <row r="302" spans="1:40" s="14" customFormat="1" ht="15" customHeight="1" x14ac:dyDescent="0.25">
      <c r="A302" s="3"/>
      <c r="B302" s="2"/>
      <c r="C302" s="2"/>
      <c r="D302" s="2"/>
      <c r="E302" s="2"/>
      <c r="F302" s="2"/>
      <c r="G302" s="2"/>
      <c r="H302" s="2"/>
      <c r="I302" s="2"/>
      <c r="J302" s="328"/>
      <c r="K302" s="2"/>
      <c r="M302" s="124" t="str">
        <f>VLOOKUP(M301,índices!$G:$H,2,0)</f>
        <v>Agosto</v>
      </c>
      <c r="N302" s="125">
        <f t="shared" si="37"/>
        <v>2049</v>
      </c>
      <c r="O302" s="275"/>
      <c r="P302" s="408">
        <f t="shared" si="38"/>
        <v>-6573212.6918701818</v>
      </c>
      <c r="Q302" s="408">
        <f t="shared" si="33"/>
        <v>3307.1297074500594</v>
      </c>
      <c r="R302" s="408">
        <f t="shared" si="39"/>
        <v>-98598.190378052721</v>
      </c>
      <c r="S302" s="409"/>
      <c r="T302" s="408">
        <f t="shared" si="34"/>
        <v>101905.32008550278</v>
      </c>
      <c r="U302" s="408">
        <f t="shared" si="35"/>
        <v>-6675118.011955685</v>
      </c>
      <c r="AN302" s="130">
        <f t="shared" si="36"/>
        <v>0</v>
      </c>
    </row>
    <row r="303" spans="1:40" s="14" customFormat="1" ht="15" customHeight="1" x14ac:dyDescent="0.25">
      <c r="A303" s="3"/>
      <c r="B303" s="2"/>
      <c r="C303" s="2"/>
      <c r="D303" s="2"/>
      <c r="E303" s="2"/>
      <c r="F303" s="2"/>
      <c r="G303" s="2"/>
      <c r="H303" s="2"/>
      <c r="I303" s="2"/>
      <c r="J303" s="328"/>
      <c r="K303" s="2"/>
      <c r="M303" s="124" t="str">
        <f>VLOOKUP(M302,índices!$G:$H,2,0)</f>
        <v>Septiembre</v>
      </c>
      <c r="N303" s="125">
        <f t="shared" si="37"/>
        <v>2049</v>
      </c>
      <c r="O303" s="275"/>
      <c r="P303" s="408">
        <f t="shared" si="38"/>
        <v>-6675118.011955685</v>
      </c>
      <c r="Q303" s="408">
        <f t="shared" si="33"/>
        <v>3307.1297074500594</v>
      </c>
      <c r="R303" s="408">
        <f t="shared" si="39"/>
        <v>-100126.77017933528</v>
      </c>
      <c r="S303" s="409"/>
      <c r="T303" s="408">
        <f t="shared" si="34"/>
        <v>103433.89988678534</v>
      </c>
      <c r="U303" s="408">
        <f t="shared" si="35"/>
        <v>-6778551.9118424701</v>
      </c>
      <c r="AN303" s="130">
        <f t="shared" si="36"/>
        <v>0</v>
      </c>
    </row>
    <row r="304" spans="1:40" s="14" customFormat="1" ht="15" customHeight="1" x14ac:dyDescent="0.25">
      <c r="A304" s="3"/>
      <c r="B304" s="2"/>
      <c r="C304" s="2"/>
      <c r="D304" s="2"/>
      <c r="E304" s="2"/>
      <c r="F304" s="2"/>
      <c r="G304" s="2"/>
      <c r="H304" s="2"/>
      <c r="I304" s="2"/>
      <c r="J304" s="328"/>
      <c r="K304" s="2"/>
      <c r="M304" s="124" t="str">
        <f>VLOOKUP(M303,índices!$G:$H,2,0)</f>
        <v>Octubre</v>
      </c>
      <c r="N304" s="125">
        <f t="shared" si="37"/>
        <v>2049</v>
      </c>
      <c r="O304" s="275"/>
      <c r="P304" s="408">
        <f t="shared" si="38"/>
        <v>-6778551.9118424701</v>
      </c>
      <c r="Q304" s="408">
        <f t="shared" si="33"/>
        <v>3307.1297074500594</v>
      </c>
      <c r="R304" s="408">
        <f t="shared" si="39"/>
        <v>-101678.27867763705</v>
      </c>
      <c r="S304" s="409"/>
      <c r="T304" s="408">
        <f t="shared" si="34"/>
        <v>104985.40838508711</v>
      </c>
      <c r="U304" s="408">
        <f t="shared" si="35"/>
        <v>-6883537.3202275569</v>
      </c>
      <c r="AN304" s="130">
        <f t="shared" si="36"/>
        <v>0</v>
      </c>
    </row>
    <row r="305" spans="1:40" s="14" customFormat="1" ht="15" customHeight="1" x14ac:dyDescent="0.25">
      <c r="A305" s="3"/>
      <c r="B305" s="2"/>
      <c r="C305" s="2"/>
      <c r="D305" s="2"/>
      <c r="E305" s="2"/>
      <c r="F305" s="2"/>
      <c r="G305" s="2"/>
      <c r="H305" s="2"/>
      <c r="I305" s="2"/>
      <c r="J305" s="328"/>
      <c r="K305" s="2"/>
      <c r="M305" s="124" t="str">
        <f>VLOOKUP(M304,índices!$G:$H,2,0)</f>
        <v>Noviembre</v>
      </c>
      <c r="N305" s="125">
        <f t="shared" si="37"/>
        <v>2049</v>
      </c>
      <c r="O305" s="275"/>
      <c r="P305" s="408">
        <f t="shared" si="38"/>
        <v>-6883537.3202275569</v>
      </c>
      <c r="Q305" s="408">
        <f t="shared" si="33"/>
        <v>3307.1297074500594</v>
      </c>
      <c r="R305" s="408">
        <f t="shared" si="39"/>
        <v>-103253.05980341334</v>
      </c>
      <c r="S305" s="409"/>
      <c r="T305" s="408">
        <f t="shared" si="34"/>
        <v>106560.18951086341</v>
      </c>
      <c r="U305" s="408">
        <f t="shared" si="35"/>
        <v>-6990097.5097384201</v>
      </c>
      <c r="AN305" s="130">
        <f t="shared" si="36"/>
        <v>0</v>
      </c>
    </row>
    <row r="306" spans="1:40" s="14" customFormat="1" ht="15" customHeight="1" x14ac:dyDescent="0.25">
      <c r="A306" s="3"/>
      <c r="B306" s="2"/>
      <c r="C306" s="2"/>
      <c r="D306" s="2"/>
      <c r="E306" s="2"/>
      <c r="F306" s="2"/>
      <c r="G306" s="2"/>
      <c r="H306" s="2"/>
      <c r="I306" s="2"/>
      <c r="J306" s="328"/>
      <c r="K306" s="2"/>
      <c r="M306" s="124" t="str">
        <f>VLOOKUP(M305,índices!$G:$H,2,0)</f>
        <v>Diciembre</v>
      </c>
      <c r="N306" s="125">
        <f t="shared" si="37"/>
        <v>2049</v>
      </c>
      <c r="O306" s="275"/>
      <c r="P306" s="408">
        <f t="shared" si="38"/>
        <v>-6990097.5097384201</v>
      </c>
      <c r="Q306" s="408">
        <f t="shared" si="33"/>
        <v>3307.1297074500594</v>
      </c>
      <c r="R306" s="408">
        <f t="shared" si="39"/>
        <v>-104851.4626460763</v>
      </c>
      <c r="S306" s="409"/>
      <c r="T306" s="408">
        <f t="shared" si="34"/>
        <v>108158.59235352636</v>
      </c>
      <c r="U306" s="408">
        <f t="shared" si="35"/>
        <v>-7098256.1020919466</v>
      </c>
      <c r="AN306" s="130">
        <f t="shared" si="36"/>
        <v>0</v>
      </c>
    </row>
    <row r="307" spans="1:40" s="14" customFormat="1" ht="15" customHeight="1" x14ac:dyDescent="0.25">
      <c r="A307" s="3"/>
      <c r="B307" s="2"/>
      <c r="C307" s="2"/>
      <c r="D307" s="2"/>
      <c r="E307" s="2"/>
      <c r="F307" s="2"/>
      <c r="G307" s="2"/>
      <c r="H307" s="2"/>
      <c r="I307" s="2"/>
      <c r="J307" s="328"/>
      <c r="K307" s="2"/>
      <c r="M307" s="124" t="str">
        <f>VLOOKUP(M306,índices!$G:$H,2,0)</f>
        <v>Enero</v>
      </c>
      <c r="N307" s="125">
        <f t="shared" si="37"/>
        <v>2050</v>
      </c>
      <c r="O307" s="275"/>
      <c r="P307" s="408">
        <f t="shared" si="38"/>
        <v>-7098256.1020919466</v>
      </c>
      <c r="Q307" s="408">
        <f t="shared" si="33"/>
        <v>3307.1297074500594</v>
      </c>
      <c r="R307" s="408">
        <f t="shared" si="39"/>
        <v>-106473.84153137919</v>
      </c>
      <c r="S307" s="409"/>
      <c r="T307" s="408">
        <f t="shared" si="34"/>
        <v>109780.97123882925</v>
      </c>
      <c r="U307" s="408">
        <f t="shared" si="35"/>
        <v>-7208037.0733307758</v>
      </c>
      <c r="AN307" s="130">
        <f t="shared" si="36"/>
        <v>0</v>
      </c>
    </row>
    <row r="308" spans="1:40" s="14" customFormat="1" ht="15" customHeight="1" x14ac:dyDescent="0.25">
      <c r="A308" s="3"/>
      <c r="B308" s="2"/>
      <c r="C308" s="2"/>
      <c r="D308" s="2"/>
      <c r="E308" s="2"/>
      <c r="F308" s="2"/>
      <c r="G308" s="2"/>
      <c r="H308" s="2"/>
      <c r="I308" s="2"/>
      <c r="J308" s="328"/>
      <c r="K308" s="2"/>
      <c r="M308" s="124" t="str">
        <f>VLOOKUP(M307,índices!$G:$H,2,0)</f>
        <v>Febrero</v>
      </c>
      <c r="N308" s="125">
        <f t="shared" si="37"/>
        <v>2050</v>
      </c>
      <c r="O308" s="275"/>
      <c r="P308" s="408">
        <f t="shared" si="38"/>
        <v>-7208037.0733307758</v>
      </c>
      <c r="Q308" s="408">
        <f t="shared" si="33"/>
        <v>3307.1297074500594</v>
      </c>
      <c r="R308" s="408">
        <f t="shared" si="39"/>
        <v>-108120.55609996163</v>
      </c>
      <c r="S308" s="409"/>
      <c r="T308" s="408">
        <f t="shared" si="34"/>
        <v>111427.68580741169</v>
      </c>
      <c r="U308" s="408">
        <f t="shared" si="35"/>
        <v>-7319464.7591381874</v>
      </c>
      <c r="AN308" s="130">
        <f t="shared" si="36"/>
        <v>0</v>
      </c>
    </row>
    <row r="309" spans="1:40" s="14" customFormat="1" ht="15" customHeight="1" x14ac:dyDescent="0.25">
      <c r="A309" s="3"/>
      <c r="B309" s="2"/>
      <c r="C309" s="2"/>
      <c r="D309" s="2"/>
      <c r="E309" s="2"/>
      <c r="F309" s="2"/>
      <c r="G309" s="2"/>
      <c r="H309" s="2"/>
      <c r="I309" s="2"/>
      <c r="J309" s="328"/>
      <c r="K309" s="2"/>
      <c r="M309" s="124" t="str">
        <f>VLOOKUP(M308,índices!$G:$H,2,0)</f>
        <v>Marzo</v>
      </c>
      <c r="N309" s="125">
        <f t="shared" si="37"/>
        <v>2050</v>
      </c>
      <c r="O309" s="275"/>
      <c r="P309" s="408">
        <f t="shared" si="38"/>
        <v>-7319464.7591381874</v>
      </c>
      <c r="Q309" s="408">
        <f t="shared" si="33"/>
        <v>3307.1297074500594</v>
      </c>
      <c r="R309" s="408">
        <f t="shared" si="39"/>
        <v>-109791.97138707282</v>
      </c>
      <c r="S309" s="409"/>
      <c r="T309" s="408">
        <f t="shared" si="34"/>
        <v>113099.10109452288</v>
      </c>
      <c r="U309" s="408">
        <f t="shared" si="35"/>
        <v>-7432563.8602327099</v>
      </c>
      <c r="AN309" s="130">
        <f t="shared" si="36"/>
        <v>0</v>
      </c>
    </row>
    <row r="310" spans="1:40" s="14" customFormat="1" ht="15" customHeight="1" x14ac:dyDescent="0.25">
      <c r="A310" s="3"/>
      <c r="B310" s="2"/>
      <c r="C310" s="2"/>
      <c r="D310" s="2"/>
      <c r="E310" s="2"/>
      <c r="F310" s="2"/>
      <c r="G310" s="2"/>
      <c r="H310" s="2"/>
      <c r="I310" s="2"/>
      <c r="J310" s="328"/>
      <c r="K310" s="2"/>
      <c r="M310" s="124" t="str">
        <f>VLOOKUP(M309,índices!$G:$H,2,0)</f>
        <v>Abril</v>
      </c>
      <c r="N310" s="125">
        <f t="shared" si="37"/>
        <v>2050</v>
      </c>
      <c r="O310" s="275"/>
      <c r="P310" s="408">
        <f t="shared" si="38"/>
        <v>-7432563.8602327099</v>
      </c>
      <c r="Q310" s="408">
        <f t="shared" si="33"/>
        <v>3307.1297074500594</v>
      </c>
      <c r="R310" s="408">
        <f t="shared" si="39"/>
        <v>-111488.45790349065</v>
      </c>
      <c r="S310" s="409"/>
      <c r="T310" s="408">
        <f t="shared" si="34"/>
        <v>114795.58761094071</v>
      </c>
      <c r="U310" s="408">
        <f t="shared" si="35"/>
        <v>-7547359.4478436504</v>
      </c>
      <c r="AN310" s="130">
        <f t="shared" si="36"/>
        <v>0</v>
      </c>
    </row>
    <row r="311" spans="1:40" s="14" customFormat="1" ht="15" customHeight="1" x14ac:dyDescent="0.25">
      <c r="A311" s="3"/>
      <c r="B311" s="2"/>
      <c r="C311" s="2"/>
      <c r="D311" s="2"/>
      <c r="E311" s="2"/>
      <c r="F311" s="2"/>
      <c r="G311" s="2"/>
      <c r="H311" s="2"/>
      <c r="I311" s="2"/>
      <c r="J311" s="328"/>
      <c r="K311" s="2"/>
      <c r="M311" s="124" t="str">
        <f>VLOOKUP(M310,índices!$G:$H,2,0)</f>
        <v>Mayo</v>
      </c>
      <c r="N311" s="125">
        <f t="shared" si="37"/>
        <v>2050</v>
      </c>
      <c r="O311" s="275"/>
      <c r="P311" s="408">
        <f t="shared" si="38"/>
        <v>-7547359.4478436504</v>
      </c>
      <c r="Q311" s="408">
        <f t="shared" si="33"/>
        <v>3307.1297074500594</v>
      </c>
      <c r="R311" s="408">
        <f t="shared" si="39"/>
        <v>-113210.39171765475</v>
      </c>
      <c r="S311" s="409"/>
      <c r="T311" s="408">
        <f t="shared" si="34"/>
        <v>116517.52142510482</v>
      </c>
      <c r="U311" s="408">
        <f t="shared" si="35"/>
        <v>-7663876.9692687551</v>
      </c>
      <c r="AN311" s="130">
        <f t="shared" si="36"/>
        <v>0</v>
      </c>
    </row>
    <row r="312" spans="1:40" s="14" customFormat="1" ht="15" customHeight="1" x14ac:dyDescent="0.25">
      <c r="A312" s="3"/>
      <c r="B312" s="2"/>
      <c r="C312" s="2"/>
      <c r="D312" s="2"/>
      <c r="E312" s="2"/>
      <c r="F312" s="2"/>
      <c r="G312" s="2"/>
      <c r="H312" s="2"/>
      <c r="I312" s="2"/>
      <c r="J312" s="328"/>
      <c r="K312" s="2"/>
      <c r="M312" s="124" t="str">
        <f>VLOOKUP(M311,índices!$G:$H,2,0)</f>
        <v>Junio</v>
      </c>
      <c r="N312" s="125">
        <f t="shared" si="37"/>
        <v>2050</v>
      </c>
      <c r="O312" s="275"/>
      <c r="P312" s="408">
        <f t="shared" si="38"/>
        <v>-7663876.9692687551</v>
      </c>
      <c r="Q312" s="408">
        <f t="shared" si="33"/>
        <v>3307.1297074500594</v>
      </c>
      <c r="R312" s="408">
        <f t="shared" si="39"/>
        <v>-114958.15453903133</v>
      </c>
      <c r="S312" s="409"/>
      <c r="T312" s="408">
        <f t="shared" si="34"/>
        <v>118265.28424648139</v>
      </c>
      <c r="U312" s="408">
        <f t="shared" si="35"/>
        <v>-7782142.2535152361</v>
      </c>
      <c r="AN312" s="130">
        <f t="shared" si="36"/>
        <v>0</v>
      </c>
    </row>
    <row r="313" spans="1:40" s="14" customFormat="1" ht="15" customHeight="1" x14ac:dyDescent="0.25">
      <c r="A313" s="3"/>
      <c r="B313" s="2"/>
      <c r="C313" s="2"/>
      <c r="D313" s="2"/>
      <c r="E313" s="2"/>
      <c r="F313" s="2"/>
      <c r="G313" s="2"/>
      <c r="H313" s="2"/>
      <c r="I313" s="2"/>
      <c r="J313" s="328"/>
      <c r="K313" s="2"/>
      <c r="M313" s="124" t="str">
        <f>VLOOKUP(M312,índices!$G:$H,2,0)</f>
        <v>Julio</v>
      </c>
      <c r="N313" s="125">
        <f t="shared" si="37"/>
        <v>2050</v>
      </c>
      <c r="O313" s="275"/>
      <c r="P313" s="408">
        <f t="shared" si="38"/>
        <v>-7782142.2535152361</v>
      </c>
      <c r="Q313" s="408">
        <f t="shared" si="33"/>
        <v>3307.1297074500594</v>
      </c>
      <c r="R313" s="408">
        <f t="shared" si="39"/>
        <v>-116732.13380272854</v>
      </c>
      <c r="S313" s="409"/>
      <c r="T313" s="408">
        <f t="shared" si="34"/>
        <v>120039.2635101786</v>
      </c>
      <c r="U313" s="408">
        <f t="shared" si="35"/>
        <v>-7902181.5170254149</v>
      </c>
      <c r="AN313" s="130">
        <f t="shared" si="36"/>
        <v>0</v>
      </c>
    </row>
    <row r="314" spans="1:40" s="14" customFormat="1" ht="15" customHeight="1" x14ac:dyDescent="0.25">
      <c r="A314" s="3"/>
      <c r="B314" s="2"/>
      <c r="C314" s="2"/>
      <c r="D314" s="2"/>
      <c r="E314" s="2"/>
      <c r="F314" s="2"/>
      <c r="G314" s="2"/>
      <c r="H314" s="2"/>
      <c r="I314" s="2"/>
      <c r="J314" s="328"/>
      <c r="K314" s="2"/>
      <c r="M314" s="124" t="str">
        <f>VLOOKUP(M313,índices!$G:$H,2,0)</f>
        <v>Agosto</v>
      </c>
      <c r="N314" s="125">
        <f t="shared" si="37"/>
        <v>2050</v>
      </c>
      <c r="O314" s="275"/>
      <c r="P314" s="408">
        <f t="shared" si="38"/>
        <v>-7902181.5170254149</v>
      </c>
      <c r="Q314" s="408">
        <f t="shared" si="33"/>
        <v>3307.1297074500594</v>
      </c>
      <c r="R314" s="408">
        <f t="shared" si="39"/>
        <v>-118532.72275538121</v>
      </c>
      <c r="S314" s="409"/>
      <c r="T314" s="408">
        <f t="shared" si="34"/>
        <v>121839.85246283127</v>
      </c>
      <c r="U314" s="408">
        <f t="shared" si="35"/>
        <v>-8024021.3694882458</v>
      </c>
      <c r="AN314" s="130">
        <f t="shared" si="36"/>
        <v>0</v>
      </c>
    </row>
    <row r="315" spans="1:40" s="14" customFormat="1" ht="15" customHeight="1" x14ac:dyDescent="0.25">
      <c r="A315" s="3"/>
      <c r="B315" s="2"/>
      <c r="C315" s="2"/>
      <c r="D315" s="2"/>
      <c r="E315" s="2"/>
      <c r="F315" s="2"/>
      <c r="G315" s="2"/>
      <c r="H315" s="2"/>
      <c r="I315" s="2"/>
      <c r="J315" s="328"/>
      <c r="K315" s="2"/>
      <c r="M315" s="124" t="str">
        <f>VLOOKUP(M314,índices!$G:$H,2,0)</f>
        <v>Septiembre</v>
      </c>
      <c r="N315" s="125">
        <f t="shared" si="37"/>
        <v>2050</v>
      </c>
      <c r="O315" s="275"/>
      <c r="P315" s="408">
        <f t="shared" si="38"/>
        <v>-8024021.3694882458</v>
      </c>
      <c r="Q315" s="408">
        <f t="shared" si="33"/>
        <v>3307.1297074500594</v>
      </c>
      <c r="R315" s="408">
        <f t="shared" si="39"/>
        <v>-120360.32054232368</v>
      </c>
      <c r="S315" s="409"/>
      <c r="T315" s="408">
        <f t="shared" si="34"/>
        <v>123667.45024977374</v>
      </c>
      <c r="U315" s="408">
        <f t="shared" si="35"/>
        <v>-8147688.8197380193</v>
      </c>
      <c r="AN315" s="130">
        <f t="shared" si="36"/>
        <v>0</v>
      </c>
    </row>
    <row r="316" spans="1:40" s="14" customFormat="1" ht="15" customHeight="1" x14ac:dyDescent="0.25">
      <c r="A316" s="3"/>
      <c r="B316" s="2"/>
      <c r="C316" s="2"/>
      <c r="D316" s="2"/>
      <c r="E316" s="2"/>
      <c r="F316" s="2"/>
      <c r="G316" s="2"/>
      <c r="H316" s="2"/>
      <c r="I316" s="2"/>
      <c r="J316" s="328"/>
      <c r="K316" s="2"/>
      <c r="M316" s="124" t="str">
        <f>VLOOKUP(M315,índices!$G:$H,2,0)</f>
        <v>Octubre</v>
      </c>
      <c r="N316" s="125">
        <f t="shared" si="37"/>
        <v>2050</v>
      </c>
      <c r="O316" s="275"/>
      <c r="P316" s="408">
        <f t="shared" si="38"/>
        <v>-8147688.8197380193</v>
      </c>
      <c r="Q316" s="408">
        <f t="shared" si="33"/>
        <v>3307.1297074500594</v>
      </c>
      <c r="R316" s="408">
        <f t="shared" si="39"/>
        <v>-122215.33229607029</v>
      </c>
      <c r="S316" s="409"/>
      <c r="T316" s="408">
        <f t="shared" si="34"/>
        <v>125522.46200352036</v>
      </c>
      <c r="U316" s="408">
        <f t="shared" si="35"/>
        <v>-8273211.2817415399</v>
      </c>
      <c r="AN316" s="130">
        <f t="shared" si="36"/>
        <v>0</v>
      </c>
    </row>
    <row r="317" spans="1:40" s="14" customFormat="1" ht="15" customHeight="1" x14ac:dyDescent="0.25">
      <c r="A317" s="3"/>
      <c r="B317" s="2"/>
      <c r="C317" s="2"/>
      <c r="D317" s="2"/>
      <c r="E317" s="2"/>
      <c r="F317" s="2"/>
      <c r="G317" s="2"/>
      <c r="H317" s="2"/>
      <c r="I317" s="2"/>
      <c r="J317" s="328"/>
      <c r="K317" s="2"/>
      <c r="M317" s="124" t="str">
        <f>VLOOKUP(M316,índices!$G:$H,2,0)</f>
        <v>Noviembre</v>
      </c>
      <c r="N317" s="125">
        <f t="shared" si="37"/>
        <v>2050</v>
      </c>
      <c r="O317" s="275"/>
      <c r="P317" s="408">
        <f t="shared" si="38"/>
        <v>-8273211.2817415399</v>
      </c>
      <c r="Q317" s="408">
        <f t="shared" si="33"/>
        <v>3307.1297074500594</v>
      </c>
      <c r="R317" s="408">
        <f t="shared" si="39"/>
        <v>-124098.16922612309</v>
      </c>
      <c r="S317" s="409"/>
      <c r="T317" s="408">
        <f t="shared" si="34"/>
        <v>127405.29893357315</v>
      </c>
      <c r="U317" s="408">
        <f t="shared" si="35"/>
        <v>-8400616.5806751139</v>
      </c>
      <c r="AN317" s="130">
        <f t="shared" si="36"/>
        <v>0</v>
      </c>
    </row>
    <row r="318" spans="1:40" s="14" customFormat="1" ht="15" customHeight="1" x14ac:dyDescent="0.25">
      <c r="A318" s="3"/>
      <c r="B318" s="2"/>
      <c r="C318" s="2"/>
      <c r="D318" s="2"/>
      <c r="E318" s="2"/>
      <c r="F318" s="2"/>
      <c r="G318" s="2"/>
      <c r="H318" s="2"/>
      <c r="I318" s="2"/>
      <c r="J318" s="328"/>
      <c r="K318" s="2"/>
      <c r="M318" s="124" t="str">
        <f>VLOOKUP(M317,índices!$G:$H,2,0)</f>
        <v>Diciembre</v>
      </c>
      <c r="N318" s="125">
        <f t="shared" si="37"/>
        <v>2050</v>
      </c>
      <c r="O318" s="275"/>
      <c r="P318" s="408">
        <f t="shared" si="38"/>
        <v>-8400616.5806751139</v>
      </c>
      <c r="Q318" s="408">
        <f t="shared" si="33"/>
        <v>3307.1297074500594</v>
      </c>
      <c r="R318" s="408">
        <f t="shared" si="39"/>
        <v>-126009.24871012672</v>
      </c>
      <c r="S318" s="409"/>
      <c r="T318" s="408">
        <f t="shared" si="34"/>
        <v>129316.37841757678</v>
      </c>
      <c r="U318" s="408">
        <f t="shared" si="35"/>
        <v>-8529932.9590926915</v>
      </c>
      <c r="AN318" s="130">
        <f t="shared" si="36"/>
        <v>0</v>
      </c>
    </row>
    <row r="319" spans="1:40" s="14" customFormat="1" ht="15" customHeight="1" x14ac:dyDescent="0.25">
      <c r="A319" s="3"/>
      <c r="B319" s="2"/>
      <c r="C319" s="2"/>
      <c r="D319" s="2"/>
      <c r="E319" s="2"/>
      <c r="F319" s="2"/>
      <c r="G319" s="2"/>
      <c r="H319" s="2"/>
      <c r="I319" s="2"/>
      <c r="J319" s="328"/>
      <c r="K319" s="2"/>
      <c r="M319" s="124" t="str">
        <f>VLOOKUP(M318,índices!$G:$H,2,0)</f>
        <v>Enero</v>
      </c>
      <c r="N319" s="125">
        <f t="shared" si="37"/>
        <v>2051</v>
      </c>
      <c r="O319" s="275"/>
      <c r="P319" s="408">
        <f t="shared" si="38"/>
        <v>-8529932.9590926915</v>
      </c>
      <c r="Q319" s="408">
        <f t="shared" si="33"/>
        <v>3307.1297074500594</v>
      </c>
      <c r="R319" s="408">
        <f t="shared" si="39"/>
        <v>-127948.99438639038</v>
      </c>
      <c r="S319" s="409"/>
      <c r="T319" s="408">
        <f t="shared" si="34"/>
        <v>131256.12409384042</v>
      </c>
      <c r="U319" s="408">
        <f t="shared" si="35"/>
        <v>-8661189.0831865314</v>
      </c>
      <c r="AN319" s="130">
        <f t="shared" si="36"/>
        <v>0</v>
      </c>
    </row>
    <row r="320" spans="1:40" s="14" customFormat="1" ht="15" customHeight="1" x14ac:dyDescent="0.25">
      <c r="A320" s="3"/>
      <c r="B320" s="2"/>
      <c r="C320" s="2"/>
      <c r="D320" s="2"/>
      <c r="E320" s="2"/>
      <c r="F320" s="2"/>
      <c r="G320" s="2"/>
      <c r="H320" s="2"/>
      <c r="I320" s="2"/>
      <c r="J320" s="328"/>
      <c r="K320" s="2"/>
      <c r="M320" s="124" t="str">
        <f>VLOOKUP(M319,índices!$G:$H,2,0)</f>
        <v>Febrero</v>
      </c>
      <c r="N320" s="125">
        <f t="shared" si="37"/>
        <v>2051</v>
      </c>
      <c r="O320" s="275"/>
      <c r="P320" s="408">
        <f t="shared" si="38"/>
        <v>-8661189.0831865314</v>
      </c>
      <c r="Q320" s="408">
        <f t="shared" si="33"/>
        <v>3307.1297074500594</v>
      </c>
      <c r="R320" s="408">
        <f t="shared" si="39"/>
        <v>-129917.83624779795</v>
      </c>
      <c r="S320" s="409"/>
      <c r="T320" s="408">
        <f t="shared" si="34"/>
        <v>133224.96595524802</v>
      </c>
      <c r="U320" s="408">
        <f t="shared" si="35"/>
        <v>-8794414.0491417795</v>
      </c>
      <c r="AN320" s="130">
        <f t="shared" si="36"/>
        <v>0</v>
      </c>
    </row>
    <row r="321" spans="1:40" s="14" customFormat="1" ht="15" customHeight="1" x14ac:dyDescent="0.25">
      <c r="A321" s="3"/>
      <c r="B321" s="2"/>
      <c r="C321" s="2"/>
      <c r="D321" s="2"/>
      <c r="E321" s="2"/>
      <c r="F321" s="2"/>
      <c r="G321" s="2"/>
      <c r="H321" s="2"/>
      <c r="I321" s="2"/>
      <c r="J321" s="328"/>
      <c r="K321" s="2"/>
      <c r="M321" s="124" t="str">
        <f>VLOOKUP(M320,índices!$G:$H,2,0)</f>
        <v>Marzo</v>
      </c>
      <c r="N321" s="125">
        <f t="shared" si="37"/>
        <v>2051</v>
      </c>
      <c r="O321" s="275"/>
      <c r="P321" s="408">
        <f t="shared" si="38"/>
        <v>-8794414.0491417795</v>
      </c>
      <c r="Q321" s="408">
        <f t="shared" si="33"/>
        <v>3307.1297074500594</v>
      </c>
      <c r="R321" s="408">
        <f t="shared" si="39"/>
        <v>-131916.21073712668</v>
      </c>
      <c r="S321" s="409"/>
      <c r="T321" s="408">
        <f t="shared" si="34"/>
        <v>135223.34044457672</v>
      </c>
      <c r="U321" s="408">
        <f t="shared" si="35"/>
        <v>-8929637.3895863555</v>
      </c>
      <c r="AN321" s="130">
        <f t="shared" si="36"/>
        <v>0</v>
      </c>
    </row>
    <row r="322" spans="1:40" s="14" customFormat="1" ht="15" customHeight="1" x14ac:dyDescent="0.25">
      <c r="A322" s="3"/>
      <c r="B322" s="2"/>
      <c r="C322" s="2"/>
      <c r="D322" s="2"/>
      <c r="E322" s="2"/>
      <c r="F322" s="2"/>
      <c r="G322" s="2"/>
      <c r="H322" s="2"/>
      <c r="I322" s="2"/>
      <c r="J322" s="328"/>
      <c r="K322" s="2"/>
      <c r="M322" s="124" t="str">
        <f>VLOOKUP(M321,índices!$G:$H,2,0)</f>
        <v>Abril</v>
      </c>
      <c r="N322" s="125">
        <f t="shared" si="37"/>
        <v>2051</v>
      </c>
      <c r="O322" s="275"/>
      <c r="P322" s="408">
        <f t="shared" si="38"/>
        <v>-8929637.3895863555</v>
      </c>
      <c r="Q322" s="408">
        <f t="shared" si="33"/>
        <v>3307.1297074500594</v>
      </c>
      <c r="R322" s="408">
        <f t="shared" si="39"/>
        <v>-133944.56084379533</v>
      </c>
      <c r="S322" s="409"/>
      <c r="T322" s="408">
        <f t="shared" si="34"/>
        <v>137251.69055124538</v>
      </c>
      <c r="U322" s="408">
        <f t="shared" si="35"/>
        <v>-9066889.0801376011</v>
      </c>
      <c r="AN322" s="130">
        <f t="shared" si="36"/>
        <v>0</v>
      </c>
    </row>
    <row r="323" spans="1:40" s="14" customFormat="1" ht="15" customHeight="1" x14ac:dyDescent="0.25">
      <c r="A323" s="3"/>
      <c r="B323" s="2"/>
      <c r="C323" s="2"/>
      <c r="D323" s="2"/>
      <c r="E323" s="2"/>
      <c r="F323" s="2"/>
      <c r="G323" s="2"/>
      <c r="H323" s="2"/>
      <c r="I323" s="2"/>
      <c r="J323" s="328"/>
      <c r="K323" s="2"/>
      <c r="M323" s="124" t="str">
        <f>VLOOKUP(M322,índices!$G:$H,2,0)</f>
        <v>Mayo</v>
      </c>
      <c r="N323" s="125">
        <f t="shared" si="37"/>
        <v>2051</v>
      </c>
      <c r="O323" s="275"/>
      <c r="P323" s="408">
        <f t="shared" si="38"/>
        <v>-9066889.0801376011</v>
      </c>
      <c r="Q323" s="408">
        <f t="shared" si="33"/>
        <v>3307.1297074500594</v>
      </c>
      <c r="R323" s="408">
        <f t="shared" si="39"/>
        <v>-136003.33620206401</v>
      </c>
      <c r="S323" s="409"/>
      <c r="T323" s="408">
        <f t="shared" si="34"/>
        <v>139310.46590951405</v>
      </c>
      <c r="U323" s="408">
        <f t="shared" si="35"/>
        <v>-9206199.5460471157</v>
      </c>
      <c r="AN323" s="130">
        <f t="shared" si="36"/>
        <v>0</v>
      </c>
    </row>
    <row r="324" spans="1:40" s="14" customFormat="1" ht="15" customHeight="1" x14ac:dyDescent="0.25">
      <c r="A324" s="3"/>
      <c r="B324" s="2"/>
      <c r="C324" s="2"/>
      <c r="D324" s="2"/>
      <c r="E324" s="2"/>
      <c r="F324" s="2"/>
      <c r="G324" s="2"/>
      <c r="H324" s="2"/>
      <c r="I324" s="2"/>
      <c r="J324" s="328"/>
      <c r="K324" s="2"/>
      <c r="M324" s="124" t="str">
        <f>VLOOKUP(M323,índices!$G:$H,2,0)</f>
        <v>Junio</v>
      </c>
      <c r="N324" s="125">
        <f t="shared" si="37"/>
        <v>2051</v>
      </c>
      <c r="O324" s="275"/>
      <c r="P324" s="408">
        <f t="shared" si="38"/>
        <v>-9206199.5460471157</v>
      </c>
      <c r="Q324" s="408">
        <f t="shared" si="33"/>
        <v>3307.1297074500594</v>
      </c>
      <c r="R324" s="408">
        <f t="shared" si="39"/>
        <v>-138092.99319070674</v>
      </c>
      <c r="S324" s="409"/>
      <c r="T324" s="408">
        <f t="shared" si="34"/>
        <v>141400.12289815678</v>
      </c>
      <c r="U324" s="408">
        <f t="shared" si="35"/>
        <v>-9347599.6689452734</v>
      </c>
      <c r="AN324" s="130">
        <f t="shared" si="36"/>
        <v>0</v>
      </c>
    </row>
    <row r="325" spans="1:40" s="14" customFormat="1" ht="15" customHeight="1" x14ac:dyDescent="0.25">
      <c r="A325" s="3"/>
      <c r="B325" s="2"/>
      <c r="C325" s="2"/>
      <c r="D325" s="2"/>
      <c r="E325" s="2"/>
      <c r="F325" s="2"/>
      <c r="G325" s="2"/>
      <c r="H325" s="2"/>
      <c r="I325" s="2"/>
      <c r="J325" s="328"/>
      <c r="K325" s="2"/>
      <c r="M325" s="124" t="str">
        <f>VLOOKUP(M324,índices!$G:$H,2,0)</f>
        <v>Julio</v>
      </c>
      <c r="N325" s="125">
        <f t="shared" si="37"/>
        <v>2051</v>
      </c>
      <c r="O325" s="275"/>
      <c r="P325" s="408">
        <f t="shared" si="38"/>
        <v>-9347599.6689452734</v>
      </c>
      <c r="Q325" s="408">
        <f t="shared" si="33"/>
        <v>3307.1297074500594</v>
      </c>
      <c r="R325" s="408">
        <f t="shared" si="39"/>
        <v>-140213.9950341791</v>
      </c>
      <c r="S325" s="409"/>
      <c r="T325" s="408">
        <f t="shared" si="34"/>
        <v>143521.12474162914</v>
      </c>
      <c r="U325" s="408">
        <f t="shared" si="35"/>
        <v>-9491120.7936869022</v>
      </c>
      <c r="AN325" s="130">
        <f t="shared" si="36"/>
        <v>0</v>
      </c>
    </row>
    <row r="326" spans="1:40" s="14" customFormat="1" ht="15" customHeight="1" x14ac:dyDescent="0.25">
      <c r="A326" s="3"/>
      <c r="B326" s="2"/>
      <c r="C326" s="2"/>
      <c r="D326" s="2"/>
      <c r="E326" s="2"/>
      <c r="F326" s="2"/>
      <c r="G326" s="2"/>
      <c r="H326" s="2"/>
      <c r="I326" s="2"/>
      <c r="J326" s="328"/>
      <c r="K326" s="2"/>
      <c r="M326" s="124" t="str">
        <f>VLOOKUP(M325,índices!$G:$H,2,0)</f>
        <v>Agosto</v>
      </c>
      <c r="N326" s="125">
        <f t="shared" si="37"/>
        <v>2051</v>
      </c>
      <c r="O326" s="275"/>
      <c r="P326" s="408">
        <f t="shared" si="38"/>
        <v>-9491120.7936869022</v>
      </c>
      <c r="Q326" s="408">
        <f t="shared" si="33"/>
        <v>3307.1297074500594</v>
      </c>
      <c r="R326" s="408">
        <f t="shared" si="39"/>
        <v>-142366.81190530353</v>
      </c>
      <c r="S326" s="409"/>
      <c r="T326" s="408">
        <f t="shared" si="34"/>
        <v>145673.94161275358</v>
      </c>
      <c r="U326" s="408">
        <f t="shared" si="35"/>
        <v>-9636794.7352996562</v>
      </c>
      <c r="AN326" s="130">
        <f t="shared" si="36"/>
        <v>0</v>
      </c>
    </row>
    <row r="327" spans="1:40" s="14" customFormat="1" ht="15" customHeight="1" x14ac:dyDescent="0.25">
      <c r="A327" s="3"/>
      <c r="B327" s="2"/>
      <c r="C327" s="2"/>
      <c r="D327" s="2"/>
      <c r="E327" s="2"/>
      <c r="F327" s="2"/>
      <c r="G327" s="2"/>
      <c r="H327" s="2"/>
      <c r="I327" s="2"/>
      <c r="J327" s="328"/>
      <c r="K327" s="2"/>
      <c r="M327" s="124" t="str">
        <f>VLOOKUP(M326,índices!$G:$H,2,0)</f>
        <v>Septiembre</v>
      </c>
      <c r="N327" s="125">
        <f t="shared" si="37"/>
        <v>2051</v>
      </c>
      <c r="O327" s="275"/>
      <c r="P327" s="408">
        <f t="shared" si="38"/>
        <v>-9636794.7352996562</v>
      </c>
      <c r="Q327" s="408">
        <f t="shared" si="33"/>
        <v>3307.1297074500594</v>
      </c>
      <c r="R327" s="408">
        <f t="shared" si="39"/>
        <v>-144551.92102949484</v>
      </c>
      <c r="S327" s="409"/>
      <c r="T327" s="408">
        <f t="shared" si="34"/>
        <v>147859.05073694489</v>
      </c>
      <c r="U327" s="408">
        <f t="shared" si="35"/>
        <v>-9784653.7860366013</v>
      </c>
      <c r="AN327" s="130">
        <f t="shared" si="36"/>
        <v>0</v>
      </c>
    </row>
    <row r="328" spans="1:40" s="14" customFormat="1" ht="15" customHeight="1" x14ac:dyDescent="0.25">
      <c r="A328" s="3"/>
      <c r="B328" s="2"/>
      <c r="C328" s="2"/>
      <c r="D328" s="2"/>
      <c r="E328" s="2"/>
      <c r="F328" s="2"/>
      <c r="G328" s="2"/>
      <c r="H328" s="2"/>
      <c r="I328" s="2"/>
      <c r="J328" s="328"/>
      <c r="K328" s="2"/>
      <c r="M328" s="124" t="str">
        <f>VLOOKUP(M327,índices!$G:$H,2,0)</f>
        <v>Octubre</v>
      </c>
      <c r="N328" s="125">
        <f t="shared" si="37"/>
        <v>2051</v>
      </c>
      <c r="O328" s="275"/>
      <c r="P328" s="408">
        <f t="shared" si="38"/>
        <v>-9784653.7860366013</v>
      </c>
      <c r="Q328" s="408">
        <f t="shared" ref="Q328:Q367" si="40">$F$15</f>
        <v>3307.1297074500594</v>
      </c>
      <c r="R328" s="408">
        <f t="shared" si="39"/>
        <v>-146769.80679054902</v>
      </c>
      <c r="S328" s="409"/>
      <c r="T328" s="408">
        <f t="shared" ref="T328:T367" si="41">Q328-R328</f>
        <v>150076.93649799906</v>
      </c>
      <c r="U328" s="408">
        <f t="shared" ref="U328:U367" si="42">P328-T328-S328</f>
        <v>-9934730.7225346006</v>
      </c>
      <c r="AN328" s="130">
        <f t="shared" ref="AN328:AN367" si="43">IF(R328&gt;0,R328,0)</f>
        <v>0</v>
      </c>
    </row>
    <row r="329" spans="1:40" s="14" customFormat="1" ht="15" customHeight="1" x14ac:dyDescent="0.25">
      <c r="A329" s="3"/>
      <c r="B329" s="2"/>
      <c r="C329" s="2"/>
      <c r="D329" s="2"/>
      <c r="E329" s="2"/>
      <c r="F329" s="2"/>
      <c r="G329" s="2"/>
      <c r="H329" s="2"/>
      <c r="I329" s="2"/>
      <c r="J329" s="328"/>
      <c r="K329" s="2"/>
      <c r="M329" s="124" t="str">
        <f>VLOOKUP(M328,índices!$G:$H,2,0)</f>
        <v>Noviembre</v>
      </c>
      <c r="N329" s="125">
        <f t="shared" ref="N329:N367" si="44">IF(M328="Diciembre",N328+1,N328)</f>
        <v>2051</v>
      </c>
      <c r="O329" s="275"/>
      <c r="P329" s="408">
        <f t="shared" ref="P329:P367" si="45">U328</f>
        <v>-9934730.7225346006</v>
      </c>
      <c r="Q329" s="408">
        <f t="shared" si="40"/>
        <v>3307.1297074500594</v>
      </c>
      <c r="R329" s="408">
        <f t="shared" ref="R329:R367" si="46">P329*$F$13/12</f>
        <v>-149020.960838019</v>
      </c>
      <c r="S329" s="409"/>
      <c r="T329" s="408">
        <f t="shared" si="41"/>
        <v>152328.09054546905</v>
      </c>
      <c r="U329" s="408">
        <f t="shared" si="42"/>
        <v>-10087058.813080071</v>
      </c>
      <c r="AN329" s="130">
        <f t="shared" si="43"/>
        <v>0</v>
      </c>
    </row>
    <row r="330" spans="1:40" s="14" customFormat="1" ht="15" customHeight="1" x14ac:dyDescent="0.25">
      <c r="A330" s="3"/>
      <c r="B330" s="2"/>
      <c r="C330" s="2"/>
      <c r="D330" s="2"/>
      <c r="E330" s="2"/>
      <c r="F330" s="2"/>
      <c r="G330" s="2"/>
      <c r="H330" s="2"/>
      <c r="I330" s="2"/>
      <c r="J330" s="328"/>
      <c r="K330" s="2"/>
      <c r="M330" s="124" t="str">
        <f>VLOOKUP(M329,índices!$G:$H,2,0)</f>
        <v>Diciembre</v>
      </c>
      <c r="N330" s="125">
        <f t="shared" si="44"/>
        <v>2051</v>
      </c>
      <c r="O330" s="275"/>
      <c r="P330" s="408">
        <f t="shared" si="45"/>
        <v>-10087058.813080071</v>
      </c>
      <c r="Q330" s="408">
        <f t="shared" si="40"/>
        <v>3307.1297074500594</v>
      </c>
      <c r="R330" s="408">
        <f t="shared" si="46"/>
        <v>-151305.88219620104</v>
      </c>
      <c r="S330" s="409"/>
      <c r="T330" s="408">
        <f t="shared" si="41"/>
        <v>154613.01190365109</v>
      </c>
      <c r="U330" s="408">
        <f t="shared" si="42"/>
        <v>-10241671.824983722</v>
      </c>
      <c r="AN330" s="130">
        <f t="shared" si="43"/>
        <v>0</v>
      </c>
    </row>
    <row r="331" spans="1:40" s="14" customFormat="1" ht="15" customHeight="1" x14ac:dyDescent="0.25">
      <c r="A331" s="3"/>
      <c r="B331" s="2"/>
      <c r="C331" s="2"/>
      <c r="D331" s="2"/>
      <c r="E331" s="2"/>
      <c r="F331" s="2"/>
      <c r="G331" s="2"/>
      <c r="H331" s="2"/>
      <c r="I331" s="2"/>
      <c r="J331" s="328"/>
      <c r="K331" s="2"/>
      <c r="M331" s="124" t="str">
        <f>VLOOKUP(M330,índices!$G:$H,2,0)</f>
        <v>Enero</v>
      </c>
      <c r="N331" s="125">
        <f t="shared" si="44"/>
        <v>2052</v>
      </c>
      <c r="O331" s="275"/>
      <c r="P331" s="408">
        <f t="shared" si="45"/>
        <v>-10241671.824983722</v>
      </c>
      <c r="Q331" s="408">
        <f t="shared" si="40"/>
        <v>3307.1297074500594</v>
      </c>
      <c r="R331" s="408">
        <f t="shared" si="46"/>
        <v>-153625.07737475581</v>
      </c>
      <c r="S331" s="409"/>
      <c r="T331" s="408">
        <f t="shared" si="41"/>
        <v>156932.20708220586</v>
      </c>
      <c r="U331" s="408">
        <f t="shared" si="42"/>
        <v>-10398604.032065928</v>
      </c>
      <c r="AN331" s="130">
        <f t="shared" si="43"/>
        <v>0</v>
      </c>
    </row>
    <row r="332" spans="1:40" s="14" customFormat="1" ht="15" customHeight="1" x14ac:dyDescent="0.25">
      <c r="A332" s="3"/>
      <c r="B332" s="2"/>
      <c r="C332" s="2"/>
      <c r="D332" s="2"/>
      <c r="E332" s="2"/>
      <c r="F332" s="2"/>
      <c r="G332" s="2"/>
      <c r="H332" s="2"/>
      <c r="I332" s="2"/>
      <c r="J332" s="328"/>
      <c r="K332" s="2"/>
      <c r="M332" s="124" t="str">
        <f>VLOOKUP(M331,índices!$G:$H,2,0)</f>
        <v>Febrero</v>
      </c>
      <c r="N332" s="125">
        <f t="shared" si="44"/>
        <v>2052</v>
      </c>
      <c r="O332" s="275"/>
      <c r="P332" s="408">
        <f t="shared" si="45"/>
        <v>-10398604.032065928</v>
      </c>
      <c r="Q332" s="408">
        <f t="shared" si="40"/>
        <v>3307.1297074500594</v>
      </c>
      <c r="R332" s="408">
        <f t="shared" si="46"/>
        <v>-155979.0604809889</v>
      </c>
      <c r="S332" s="409"/>
      <c r="T332" s="408">
        <f t="shared" si="41"/>
        <v>159286.19018843895</v>
      </c>
      <c r="U332" s="408">
        <f t="shared" si="42"/>
        <v>-10557890.222254368</v>
      </c>
      <c r="AN332" s="130">
        <f t="shared" si="43"/>
        <v>0</v>
      </c>
    </row>
    <row r="333" spans="1:40" s="14" customFormat="1" ht="15" customHeight="1" x14ac:dyDescent="0.25">
      <c r="A333" s="3"/>
      <c r="B333" s="2"/>
      <c r="C333" s="2"/>
      <c r="D333" s="2"/>
      <c r="E333" s="2"/>
      <c r="F333" s="2"/>
      <c r="G333" s="2"/>
      <c r="H333" s="2"/>
      <c r="I333" s="2"/>
      <c r="J333" s="328"/>
      <c r="K333" s="2"/>
      <c r="M333" s="124" t="str">
        <f>VLOOKUP(M332,índices!$G:$H,2,0)</f>
        <v>Marzo</v>
      </c>
      <c r="N333" s="125">
        <f t="shared" si="44"/>
        <v>2052</v>
      </c>
      <c r="O333" s="275"/>
      <c r="P333" s="408">
        <f t="shared" si="45"/>
        <v>-10557890.222254368</v>
      </c>
      <c r="Q333" s="408">
        <f t="shared" si="40"/>
        <v>3307.1297074500594</v>
      </c>
      <c r="R333" s="408">
        <f t="shared" si="46"/>
        <v>-158368.3533338155</v>
      </c>
      <c r="S333" s="409"/>
      <c r="T333" s="408">
        <f t="shared" si="41"/>
        <v>161675.48304126554</v>
      </c>
      <c r="U333" s="408">
        <f t="shared" si="42"/>
        <v>-10719565.705295634</v>
      </c>
      <c r="AN333" s="130">
        <f t="shared" si="43"/>
        <v>0</v>
      </c>
    </row>
    <row r="334" spans="1:40" s="14" customFormat="1" ht="15" customHeight="1" x14ac:dyDescent="0.25">
      <c r="A334" s="3"/>
      <c r="B334" s="2"/>
      <c r="C334" s="2"/>
      <c r="D334" s="2"/>
      <c r="E334" s="2"/>
      <c r="F334" s="2"/>
      <c r="G334" s="2"/>
      <c r="H334" s="2"/>
      <c r="I334" s="2"/>
      <c r="J334" s="328"/>
      <c r="K334" s="2"/>
      <c r="M334" s="124" t="str">
        <f>VLOOKUP(M333,índices!$G:$H,2,0)</f>
        <v>Abril</v>
      </c>
      <c r="N334" s="125">
        <f t="shared" si="44"/>
        <v>2052</v>
      </c>
      <c r="O334" s="275"/>
      <c r="P334" s="408">
        <f t="shared" si="45"/>
        <v>-10719565.705295634</v>
      </c>
      <c r="Q334" s="408">
        <f t="shared" si="40"/>
        <v>3307.1297074500594</v>
      </c>
      <c r="R334" s="408">
        <f t="shared" si="46"/>
        <v>-160793.48557943449</v>
      </c>
      <c r="S334" s="409"/>
      <c r="T334" s="408">
        <f t="shared" si="41"/>
        <v>164100.61528688454</v>
      </c>
      <c r="U334" s="408">
        <f t="shared" si="42"/>
        <v>-10883666.320582518</v>
      </c>
      <c r="AN334" s="130">
        <f t="shared" si="43"/>
        <v>0</v>
      </c>
    </row>
    <row r="335" spans="1:40" s="14" customFormat="1" ht="15" customHeight="1" x14ac:dyDescent="0.25">
      <c r="A335" s="3"/>
      <c r="B335" s="2"/>
      <c r="C335" s="2"/>
      <c r="D335" s="2"/>
      <c r="E335" s="2"/>
      <c r="F335" s="2"/>
      <c r="G335" s="2"/>
      <c r="H335" s="2"/>
      <c r="I335" s="2"/>
      <c r="J335" s="328"/>
      <c r="K335" s="2"/>
      <c r="M335" s="124" t="str">
        <f>VLOOKUP(M334,índices!$G:$H,2,0)</f>
        <v>Mayo</v>
      </c>
      <c r="N335" s="125">
        <f t="shared" si="44"/>
        <v>2052</v>
      </c>
      <c r="O335" s="275"/>
      <c r="P335" s="408">
        <f t="shared" si="45"/>
        <v>-10883666.320582518</v>
      </c>
      <c r="Q335" s="408">
        <f t="shared" si="40"/>
        <v>3307.1297074500594</v>
      </c>
      <c r="R335" s="408">
        <f t="shared" si="46"/>
        <v>-163254.99480873777</v>
      </c>
      <c r="S335" s="409"/>
      <c r="T335" s="408">
        <f t="shared" si="41"/>
        <v>166562.12451618782</v>
      </c>
      <c r="U335" s="408">
        <f t="shared" si="42"/>
        <v>-11050228.445098706</v>
      </c>
      <c r="AN335" s="130">
        <f t="shared" si="43"/>
        <v>0</v>
      </c>
    </row>
    <row r="336" spans="1:40" s="14" customFormat="1" ht="15" customHeight="1" x14ac:dyDescent="0.25">
      <c r="A336" s="3"/>
      <c r="B336" s="2"/>
      <c r="C336" s="2"/>
      <c r="D336" s="2"/>
      <c r="E336" s="2"/>
      <c r="F336" s="2"/>
      <c r="G336" s="2"/>
      <c r="H336" s="2"/>
      <c r="I336" s="2"/>
      <c r="J336" s="328"/>
      <c r="K336" s="2"/>
      <c r="M336" s="124" t="str">
        <f>VLOOKUP(M335,índices!$G:$H,2,0)</f>
        <v>Junio</v>
      </c>
      <c r="N336" s="125">
        <f t="shared" si="44"/>
        <v>2052</v>
      </c>
      <c r="O336" s="275"/>
      <c r="P336" s="408">
        <f t="shared" si="45"/>
        <v>-11050228.445098706</v>
      </c>
      <c r="Q336" s="408">
        <f t="shared" si="40"/>
        <v>3307.1297074500594</v>
      </c>
      <c r="R336" s="408">
        <f t="shared" si="46"/>
        <v>-165753.42667648059</v>
      </c>
      <c r="S336" s="409"/>
      <c r="T336" s="408">
        <f t="shared" si="41"/>
        <v>169060.55638393064</v>
      </c>
      <c r="U336" s="408">
        <f t="shared" si="42"/>
        <v>-11219289.001482636</v>
      </c>
      <c r="AN336" s="130">
        <f t="shared" si="43"/>
        <v>0</v>
      </c>
    </row>
    <row r="337" spans="1:40" s="14" customFormat="1" ht="15" customHeight="1" x14ac:dyDescent="0.25">
      <c r="A337" s="3"/>
      <c r="B337" s="2"/>
      <c r="C337" s="2"/>
      <c r="D337" s="2"/>
      <c r="E337" s="2"/>
      <c r="F337" s="2"/>
      <c r="G337" s="2"/>
      <c r="H337" s="2"/>
      <c r="I337" s="2"/>
      <c r="J337" s="328"/>
      <c r="K337" s="2"/>
      <c r="M337" s="124" t="str">
        <f>VLOOKUP(M336,índices!$G:$H,2,0)</f>
        <v>Julio</v>
      </c>
      <c r="N337" s="125">
        <f t="shared" si="44"/>
        <v>2052</v>
      </c>
      <c r="O337" s="275"/>
      <c r="P337" s="408">
        <f t="shared" si="45"/>
        <v>-11219289.001482636</v>
      </c>
      <c r="Q337" s="408">
        <f t="shared" si="40"/>
        <v>3307.1297074500594</v>
      </c>
      <c r="R337" s="408">
        <f t="shared" si="46"/>
        <v>-168289.33502223954</v>
      </c>
      <c r="S337" s="409"/>
      <c r="T337" s="408">
        <f t="shared" si="41"/>
        <v>171596.46472968959</v>
      </c>
      <c r="U337" s="408">
        <f t="shared" si="42"/>
        <v>-11390885.466212325</v>
      </c>
      <c r="AN337" s="130">
        <f t="shared" si="43"/>
        <v>0</v>
      </c>
    </row>
    <row r="338" spans="1:40" s="14" customFormat="1" ht="15" customHeight="1" x14ac:dyDescent="0.25">
      <c r="A338" s="3"/>
      <c r="B338" s="2"/>
      <c r="C338" s="2"/>
      <c r="D338" s="2"/>
      <c r="E338" s="2"/>
      <c r="F338" s="2"/>
      <c r="G338" s="2"/>
      <c r="H338" s="2"/>
      <c r="I338" s="2"/>
      <c r="J338" s="328"/>
      <c r="K338" s="2"/>
      <c r="M338" s="124" t="str">
        <f>VLOOKUP(M337,índices!$G:$H,2,0)</f>
        <v>Agosto</v>
      </c>
      <c r="N338" s="125">
        <f t="shared" si="44"/>
        <v>2052</v>
      </c>
      <c r="O338" s="275"/>
      <c r="P338" s="408">
        <f t="shared" si="45"/>
        <v>-11390885.466212325</v>
      </c>
      <c r="Q338" s="408">
        <f t="shared" si="40"/>
        <v>3307.1297074500594</v>
      </c>
      <c r="R338" s="408">
        <f t="shared" si="46"/>
        <v>-170863.28199318485</v>
      </c>
      <c r="S338" s="409"/>
      <c r="T338" s="408">
        <f t="shared" si="41"/>
        <v>174170.4117006349</v>
      </c>
      <c r="U338" s="408">
        <f t="shared" si="42"/>
        <v>-11565055.877912959</v>
      </c>
      <c r="AN338" s="130">
        <f t="shared" si="43"/>
        <v>0</v>
      </c>
    </row>
    <row r="339" spans="1:40" s="14" customFormat="1" ht="15" customHeight="1" x14ac:dyDescent="0.25">
      <c r="A339" s="3"/>
      <c r="B339" s="2"/>
      <c r="C339" s="2"/>
      <c r="D339" s="2"/>
      <c r="E339" s="2"/>
      <c r="F339" s="2"/>
      <c r="G339" s="2"/>
      <c r="H339" s="2"/>
      <c r="I339" s="2"/>
      <c r="J339" s="328"/>
      <c r="K339" s="2"/>
      <c r="M339" s="124" t="str">
        <f>VLOOKUP(M338,índices!$G:$H,2,0)</f>
        <v>Septiembre</v>
      </c>
      <c r="N339" s="125">
        <f t="shared" si="44"/>
        <v>2052</v>
      </c>
      <c r="O339" s="275"/>
      <c r="P339" s="408">
        <f t="shared" si="45"/>
        <v>-11565055.877912959</v>
      </c>
      <c r="Q339" s="408">
        <f t="shared" si="40"/>
        <v>3307.1297074500594</v>
      </c>
      <c r="R339" s="408">
        <f t="shared" si="46"/>
        <v>-173475.83816869438</v>
      </c>
      <c r="S339" s="409"/>
      <c r="T339" s="408">
        <f t="shared" si="41"/>
        <v>176782.96787614442</v>
      </c>
      <c r="U339" s="408">
        <f t="shared" si="42"/>
        <v>-11741838.845789103</v>
      </c>
      <c r="AN339" s="130">
        <f t="shared" si="43"/>
        <v>0</v>
      </c>
    </row>
    <row r="340" spans="1:40" s="14" customFormat="1" ht="15" customHeight="1" x14ac:dyDescent="0.25">
      <c r="A340" s="3"/>
      <c r="B340" s="2"/>
      <c r="C340" s="2"/>
      <c r="D340" s="2"/>
      <c r="E340" s="2"/>
      <c r="F340" s="2"/>
      <c r="G340" s="2"/>
      <c r="H340" s="2"/>
      <c r="I340" s="2"/>
      <c r="J340" s="328"/>
      <c r="K340" s="2"/>
      <c r="M340" s="124" t="str">
        <f>VLOOKUP(M339,índices!$G:$H,2,0)</f>
        <v>Octubre</v>
      </c>
      <c r="N340" s="125">
        <f t="shared" si="44"/>
        <v>2052</v>
      </c>
      <c r="O340" s="275"/>
      <c r="P340" s="408">
        <f t="shared" si="45"/>
        <v>-11741838.845789103</v>
      </c>
      <c r="Q340" s="408">
        <f t="shared" si="40"/>
        <v>3307.1297074500594</v>
      </c>
      <c r="R340" s="408">
        <f t="shared" si="46"/>
        <v>-176127.58268683651</v>
      </c>
      <c r="S340" s="409"/>
      <c r="T340" s="408">
        <f t="shared" si="41"/>
        <v>179434.71239428656</v>
      </c>
      <c r="U340" s="408">
        <f t="shared" si="42"/>
        <v>-11921273.558183389</v>
      </c>
      <c r="AN340" s="130">
        <f t="shared" si="43"/>
        <v>0</v>
      </c>
    </row>
    <row r="341" spans="1:40" s="14" customFormat="1" ht="15" customHeight="1" x14ac:dyDescent="0.25">
      <c r="A341" s="3"/>
      <c r="B341" s="2"/>
      <c r="C341" s="2"/>
      <c r="D341" s="2"/>
      <c r="E341" s="2"/>
      <c r="F341" s="2"/>
      <c r="G341" s="2"/>
      <c r="H341" s="2"/>
      <c r="I341" s="2"/>
      <c r="J341" s="328"/>
      <c r="K341" s="2"/>
      <c r="M341" s="124" t="str">
        <f>VLOOKUP(M340,índices!$G:$H,2,0)</f>
        <v>Noviembre</v>
      </c>
      <c r="N341" s="125">
        <f t="shared" si="44"/>
        <v>2052</v>
      </c>
      <c r="O341" s="275"/>
      <c r="P341" s="408">
        <f t="shared" si="45"/>
        <v>-11921273.558183389</v>
      </c>
      <c r="Q341" s="408">
        <f t="shared" si="40"/>
        <v>3307.1297074500594</v>
      </c>
      <c r="R341" s="408">
        <f t="shared" si="46"/>
        <v>-178819.10337275083</v>
      </c>
      <c r="S341" s="409"/>
      <c r="T341" s="408">
        <f t="shared" si="41"/>
        <v>182126.23308020088</v>
      </c>
      <c r="U341" s="408">
        <f t="shared" si="42"/>
        <v>-12103399.79126359</v>
      </c>
      <c r="AN341" s="130">
        <f t="shared" si="43"/>
        <v>0</v>
      </c>
    </row>
    <row r="342" spans="1:40" s="14" customFormat="1" ht="15" customHeight="1" x14ac:dyDescent="0.25">
      <c r="A342" s="3"/>
      <c r="B342" s="2"/>
      <c r="C342" s="2"/>
      <c r="D342" s="2"/>
      <c r="E342" s="2"/>
      <c r="F342" s="2"/>
      <c r="G342" s="2"/>
      <c r="H342" s="2"/>
      <c r="I342" s="2"/>
      <c r="J342" s="328"/>
      <c r="K342" s="2"/>
      <c r="M342" s="124" t="str">
        <f>VLOOKUP(M341,índices!$G:$H,2,0)</f>
        <v>Diciembre</v>
      </c>
      <c r="N342" s="125">
        <f t="shared" si="44"/>
        <v>2052</v>
      </c>
      <c r="O342" s="275"/>
      <c r="P342" s="408">
        <f t="shared" si="45"/>
        <v>-12103399.79126359</v>
      </c>
      <c r="Q342" s="408">
        <f t="shared" si="40"/>
        <v>3307.1297074500594</v>
      </c>
      <c r="R342" s="408">
        <f t="shared" si="46"/>
        <v>-181550.99686895384</v>
      </c>
      <c r="S342" s="409"/>
      <c r="T342" s="408">
        <f t="shared" si="41"/>
        <v>184858.12657640388</v>
      </c>
      <c r="U342" s="408">
        <f t="shared" si="42"/>
        <v>-12288257.917839993</v>
      </c>
      <c r="AN342" s="130">
        <f t="shared" si="43"/>
        <v>0</v>
      </c>
    </row>
    <row r="343" spans="1:40" s="14" customFormat="1" ht="15" customHeight="1" x14ac:dyDescent="0.25">
      <c r="A343" s="3"/>
      <c r="B343" s="2"/>
      <c r="C343" s="2"/>
      <c r="D343" s="2"/>
      <c r="E343" s="2"/>
      <c r="F343" s="2"/>
      <c r="G343" s="2"/>
      <c r="H343" s="2"/>
      <c r="I343" s="2"/>
      <c r="J343" s="328"/>
      <c r="K343" s="2"/>
      <c r="M343" s="124" t="str">
        <f>VLOOKUP(M342,índices!$G:$H,2,0)</f>
        <v>Enero</v>
      </c>
      <c r="N343" s="125">
        <f t="shared" si="44"/>
        <v>2053</v>
      </c>
      <c r="O343" s="275"/>
      <c r="P343" s="408">
        <f t="shared" si="45"/>
        <v>-12288257.917839993</v>
      </c>
      <c r="Q343" s="408">
        <f t="shared" si="40"/>
        <v>3307.1297074500594</v>
      </c>
      <c r="R343" s="408">
        <f t="shared" si="46"/>
        <v>-184323.8687675999</v>
      </c>
      <c r="S343" s="409"/>
      <c r="T343" s="408">
        <f t="shared" si="41"/>
        <v>187630.99847504994</v>
      </c>
      <c r="U343" s="408">
        <f t="shared" si="42"/>
        <v>-12475888.916315043</v>
      </c>
      <c r="AN343" s="130">
        <f t="shared" si="43"/>
        <v>0</v>
      </c>
    </row>
    <row r="344" spans="1:40" s="14" customFormat="1" ht="15" customHeight="1" x14ac:dyDescent="0.25">
      <c r="A344" s="3"/>
      <c r="B344" s="2"/>
      <c r="C344" s="2"/>
      <c r="D344" s="2"/>
      <c r="E344" s="2"/>
      <c r="F344" s="2"/>
      <c r="G344" s="2"/>
      <c r="H344" s="2"/>
      <c r="I344" s="2"/>
      <c r="J344" s="328"/>
      <c r="K344" s="2"/>
      <c r="M344" s="124" t="str">
        <f>VLOOKUP(M343,índices!$G:$H,2,0)</f>
        <v>Febrero</v>
      </c>
      <c r="N344" s="125">
        <f t="shared" si="44"/>
        <v>2053</v>
      </c>
      <c r="O344" s="275"/>
      <c r="P344" s="408">
        <f t="shared" si="45"/>
        <v>-12475888.916315043</v>
      </c>
      <c r="Q344" s="408">
        <f t="shared" si="40"/>
        <v>3307.1297074500594</v>
      </c>
      <c r="R344" s="408">
        <f t="shared" si="46"/>
        <v>-187138.33374472565</v>
      </c>
      <c r="S344" s="409"/>
      <c r="T344" s="408">
        <f t="shared" si="41"/>
        <v>190445.4634521757</v>
      </c>
      <c r="U344" s="408">
        <f t="shared" si="42"/>
        <v>-12666334.379767219</v>
      </c>
      <c r="AN344" s="130">
        <f t="shared" si="43"/>
        <v>0</v>
      </c>
    </row>
    <row r="345" spans="1:40" s="14" customFormat="1" ht="15" customHeight="1" x14ac:dyDescent="0.25">
      <c r="A345" s="3"/>
      <c r="B345" s="2"/>
      <c r="C345" s="2"/>
      <c r="D345" s="2"/>
      <c r="E345" s="2"/>
      <c r="F345" s="2"/>
      <c r="G345" s="2"/>
      <c r="H345" s="2"/>
      <c r="I345" s="2"/>
      <c r="J345" s="328"/>
      <c r="K345" s="2"/>
      <c r="M345" s="124" t="str">
        <f>VLOOKUP(M344,índices!$G:$H,2,0)</f>
        <v>Marzo</v>
      </c>
      <c r="N345" s="125">
        <f t="shared" si="44"/>
        <v>2053</v>
      </c>
      <c r="O345" s="275"/>
      <c r="P345" s="408">
        <f t="shared" si="45"/>
        <v>-12666334.379767219</v>
      </c>
      <c r="Q345" s="408">
        <f t="shared" si="40"/>
        <v>3307.1297074500594</v>
      </c>
      <c r="R345" s="408">
        <f t="shared" si="46"/>
        <v>-189995.01569650826</v>
      </c>
      <c r="S345" s="409"/>
      <c r="T345" s="408">
        <f t="shared" si="41"/>
        <v>193302.1454039583</v>
      </c>
      <c r="U345" s="408">
        <f t="shared" si="42"/>
        <v>-12859636.525171177</v>
      </c>
      <c r="AN345" s="130">
        <f t="shared" si="43"/>
        <v>0</v>
      </c>
    </row>
    <row r="346" spans="1:40" s="14" customFormat="1" ht="15" customHeight="1" x14ac:dyDescent="0.25">
      <c r="A346" s="3"/>
      <c r="B346" s="2"/>
      <c r="C346" s="2"/>
      <c r="D346" s="2"/>
      <c r="E346" s="2"/>
      <c r="F346" s="2"/>
      <c r="G346" s="2"/>
      <c r="H346" s="2"/>
      <c r="I346" s="2"/>
      <c r="J346" s="328"/>
      <c r="K346" s="2"/>
      <c r="M346" s="124" t="str">
        <f>VLOOKUP(M345,índices!$G:$H,2,0)</f>
        <v>Abril</v>
      </c>
      <c r="N346" s="125">
        <f t="shared" si="44"/>
        <v>2053</v>
      </c>
      <c r="O346" s="275"/>
      <c r="P346" s="408">
        <f t="shared" si="45"/>
        <v>-12859636.525171177</v>
      </c>
      <c r="Q346" s="408">
        <f t="shared" si="40"/>
        <v>3307.1297074500594</v>
      </c>
      <c r="R346" s="408">
        <f t="shared" si="46"/>
        <v>-192894.54787756767</v>
      </c>
      <c r="S346" s="409"/>
      <c r="T346" s="408">
        <f t="shared" si="41"/>
        <v>196201.67758501772</v>
      </c>
      <c r="U346" s="408">
        <f t="shared" si="42"/>
        <v>-13055838.202756194</v>
      </c>
      <c r="AN346" s="130">
        <f t="shared" si="43"/>
        <v>0</v>
      </c>
    </row>
    <row r="347" spans="1:40" s="14" customFormat="1" ht="15" customHeight="1" x14ac:dyDescent="0.25">
      <c r="A347" s="3"/>
      <c r="B347" s="2"/>
      <c r="C347" s="2"/>
      <c r="D347" s="2"/>
      <c r="E347" s="2"/>
      <c r="F347" s="2"/>
      <c r="G347" s="2"/>
      <c r="H347" s="2"/>
      <c r="I347" s="2"/>
      <c r="J347" s="328"/>
      <c r="K347" s="2"/>
      <c r="M347" s="124" t="str">
        <f>VLOOKUP(M346,índices!$G:$H,2,0)</f>
        <v>Mayo</v>
      </c>
      <c r="N347" s="125">
        <f t="shared" si="44"/>
        <v>2053</v>
      </c>
      <c r="O347" s="275"/>
      <c r="P347" s="408">
        <f t="shared" si="45"/>
        <v>-13055838.202756194</v>
      </c>
      <c r="Q347" s="408">
        <f t="shared" si="40"/>
        <v>3307.1297074500594</v>
      </c>
      <c r="R347" s="408">
        <f t="shared" si="46"/>
        <v>-195837.5730413429</v>
      </c>
      <c r="S347" s="409"/>
      <c r="T347" s="408">
        <f t="shared" si="41"/>
        <v>199144.70274879294</v>
      </c>
      <c r="U347" s="408">
        <f t="shared" si="42"/>
        <v>-13254982.905504987</v>
      </c>
      <c r="AN347" s="130">
        <f t="shared" si="43"/>
        <v>0</v>
      </c>
    </row>
    <row r="348" spans="1:40" s="14" customFormat="1" ht="15" customHeight="1" x14ac:dyDescent="0.25">
      <c r="A348" s="3"/>
      <c r="B348" s="2"/>
      <c r="C348" s="2"/>
      <c r="D348" s="2"/>
      <c r="E348" s="2"/>
      <c r="F348" s="2"/>
      <c r="G348" s="2"/>
      <c r="H348" s="2"/>
      <c r="I348" s="2"/>
      <c r="J348" s="328"/>
      <c r="K348" s="2"/>
      <c r="M348" s="124" t="str">
        <f>VLOOKUP(M347,índices!$G:$H,2,0)</f>
        <v>Junio</v>
      </c>
      <c r="N348" s="125">
        <f t="shared" si="44"/>
        <v>2053</v>
      </c>
      <c r="O348" s="275"/>
      <c r="P348" s="408">
        <f t="shared" si="45"/>
        <v>-13254982.905504987</v>
      </c>
      <c r="Q348" s="408">
        <f t="shared" si="40"/>
        <v>3307.1297074500594</v>
      </c>
      <c r="R348" s="408">
        <f t="shared" si="46"/>
        <v>-198824.7435825748</v>
      </c>
      <c r="S348" s="409"/>
      <c r="T348" s="408">
        <f t="shared" si="41"/>
        <v>202131.87329002484</v>
      </c>
      <c r="U348" s="408">
        <f t="shared" si="42"/>
        <v>-13457114.778795011</v>
      </c>
      <c r="AN348" s="130">
        <f t="shared" si="43"/>
        <v>0</v>
      </c>
    </row>
    <row r="349" spans="1:40" s="14" customFormat="1" ht="15" customHeight="1" x14ac:dyDescent="0.25">
      <c r="A349" s="3"/>
      <c r="B349" s="2"/>
      <c r="C349" s="2"/>
      <c r="D349" s="2"/>
      <c r="E349" s="2"/>
      <c r="F349" s="2"/>
      <c r="G349" s="2"/>
      <c r="H349" s="2"/>
      <c r="I349" s="2"/>
      <c r="J349" s="328"/>
      <c r="K349" s="2"/>
      <c r="M349" s="124" t="str">
        <f>VLOOKUP(M348,índices!$G:$H,2,0)</f>
        <v>Julio</v>
      </c>
      <c r="N349" s="125">
        <f t="shared" si="44"/>
        <v>2053</v>
      </c>
      <c r="O349" s="275"/>
      <c r="P349" s="408">
        <f t="shared" si="45"/>
        <v>-13457114.778795011</v>
      </c>
      <c r="Q349" s="408">
        <f t="shared" si="40"/>
        <v>3307.1297074500594</v>
      </c>
      <c r="R349" s="408">
        <f t="shared" si="46"/>
        <v>-201856.72168192515</v>
      </c>
      <c r="S349" s="409"/>
      <c r="T349" s="408">
        <f t="shared" si="41"/>
        <v>205163.8513893752</v>
      </c>
      <c r="U349" s="408">
        <f t="shared" si="42"/>
        <v>-13662278.630184386</v>
      </c>
      <c r="AN349" s="130">
        <f t="shared" si="43"/>
        <v>0</v>
      </c>
    </row>
    <row r="350" spans="1:40" s="14" customFormat="1" ht="15" customHeight="1" x14ac:dyDescent="0.25">
      <c r="A350" s="3"/>
      <c r="B350" s="2"/>
      <c r="C350" s="2"/>
      <c r="D350" s="2"/>
      <c r="E350" s="2"/>
      <c r="F350" s="2"/>
      <c r="G350" s="2"/>
      <c r="H350" s="2"/>
      <c r="I350" s="2"/>
      <c r="J350" s="328"/>
      <c r="K350" s="2"/>
      <c r="M350" s="124" t="str">
        <f>VLOOKUP(M349,índices!$G:$H,2,0)</f>
        <v>Agosto</v>
      </c>
      <c r="N350" s="125">
        <f t="shared" si="44"/>
        <v>2053</v>
      </c>
      <c r="O350" s="275"/>
      <c r="P350" s="408">
        <f t="shared" si="45"/>
        <v>-13662278.630184386</v>
      </c>
      <c r="Q350" s="408">
        <f t="shared" si="40"/>
        <v>3307.1297074500594</v>
      </c>
      <c r="R350" s="408">
        <f t="shared" si="46"/>
        <v>-204934.17945276576</v>
      </c>
      <c r="S350" s="409"/>
      <c r="T350" s="408">
        <f t="shared" si="41"/>
        <v>208241.30916021581</v>
      </c>
      <c r="U350" s="408">
        <f t="shared" si="42"/>
        <v>-13870519.939344602</v>
      </c>
      <c r="AN350" s="130">
        <f t="shared" si="43"/>
        <v>0</v>
      </c>
    </row>
    <row r="351" spans="1:40" s="14" customFormat="1" ht="15" customHeight="1" x14ac:dyDescent="0.25">
      <c r="A351" s="3"/>
      <c r="B351" s="2"/>
      <c r="C351" s="2"/>
      <c r="D351" s="2"/>
      <c r="E351" s="2"/>
      <c r="F351" s="2"/>
      <c r="G351" s="2"/>
      <c r="H351" s="2"/>
      <c r="I351" s="2"/>
      <c r="J351" s="328"/>
      <c r="K351" s="2"/>
      <c r="M351" s="124" t="str">
        <f>VLOOKUP(M350,índices!$G:$H,2,0)</f>
        <v>Septiembre</v>
      </c>
      <c r="N351" s="125">
        <f t="shared" si="44"/>
        <v>2053</v>
      </c>
      <c r="O351" s="275"/>
      <c r="P351" s="408">
        <f t="shared" si="45"/>
        <v>-13870519.939344602</v>
      </c>
      <c r="Q351" s="408">
        <f t="shared" si="40"/>
        <v>3307.1297074500594</v>
      </c>
      <c r="R351" s="408">
        <f t="shared" si="46"/>
        <v>-208057.79909016902</v>
      </c>
      <c r="S351" s="409"/>
      <c r="T351" s="408">
        <f t="shared" si="41"/>
        <v>211364.92879761907</v>
      </c>
      <c r="U351" s="408">
        <f t="shared" si="42"/>
        <v>-14081884.868142221</v>
      </c>
      <c r="AN351" s="130">
        <f t="shared" si="43"/>
        <v>0</v>
      </c>
    </row>
    <row r="352" spans="1:40" s="14" customFormat="1" ht="15" customHeight="1" x14ac:dyDescent="0.25">
      <c r="A352" s="3"/>
      <c r="B352" s="2"/>
      <c r="C352" s="2"/>
      <c r="D352" s="2"/>
      <c r="E352" s="2"/>
      <c r="F352" s="2"/>
      <c r="G352" s="2"/>
      <c r="H352" s="2"/>
      <c r="I352" s="2"/>
      <c r="J352" s="328"/>
      <c r="K352" s="2"/>
      <c r="M352" s="124" t="str">
        <f>VLOOKUP(M351,índices!$G:$H,2,0)</f>
        <v>Octubre</v>
      </c>
      <c r="N352" s="125">
        <f t="shared" si="44"/>
        <v>2053</v>
      </c>
      <c r="O352" s="275"/>
      <c r="P352" s="408">
        <f t="shared" si="45"/>
        <v>-14081884.868142221</v>
      </c>
      <c r="Q352" s="408">
        <f t="shared" si="40"/>
        <v>3307.1297074500594</v>
      </c>
      <c r="R352" s="408">
        <f t="shared" si="46"/>
        <v>-211228.2730221333</v>
      </c>
      <c r="S352" s="409"/>
      <c r="T352" s="408">
        <f t="shared" si="41"/>
        <v>214535.40272958335</v>
      </c>
      <c r="U352" s="408">
        <f t="shared" si="42"/>
        <v>-14296420.270871805</v>
      </c>
      <c r="AN352" s="130">
        <f t="shared" si="43"/>
        <v>0</v>
      </c>
    </row>
    <row r="353" spans="1:40" s="14" customFormat="1" ht="15" customHeight="1" x14ac:dyDescent="0.25">
      <c r="A353" s="3"/>
      <c r="B353" s="2"/>
      <c r="C353" s="2"/>
      <c r="D353" s="2"/>
      <c r="E353" s="2"/>
      <c r="F353" s="2"/>
      <c r="G353" s="2"/>
      <c r="H353" s="2"/>
      <c r="I353" s="2"/>
      <c r="J353" s="328"/>
      <c r="K353" s="2"/>
      <c r="M353" s="124" t="str">
        <f>VLOOKUP(M352,índices!$G:$H,2,0)</f>
        <v>Noviembre</v>
      </c>
      <c r="N353" s="125">
        <f t="shared" si="44"/>
        <v>2053</v>
      </c>
      <c r="O353" s="275"/>
      <c r="P353" s="408">
        <f t="shared" si="45"/>
        <v>-14296420.270871805</v>
      </c>
      <c r="Q353" s="408">
        <f t="shared" si="40"/>
        <v>3307.1297074500594</v>
      </c>
      <c r="R353" s="408">
        <f t="shared" si="46"/>
        <v>-214446.30406307708</v>
      </c>
      <c r="S353" s="409"/>
      <c r="T353" s="408">
        <f t="shared" si="41"/>
        <v>217753.43377052713</v>
      </c>
      <c r="U353" s="408">
        <f t="shared" si="42"/>
        <v>-14514173.704642333</v>
      </c>
      <c r="AN353" s="130">
        <f t="shared" si="43"/>
        <v>0</v>
      </c>
    </row>
    <row r="354" spans="1:40" s="14" customFormat="1" ht="15" customHeight="1" x14ac:dyDescent="0.25">
      <c r="A354" s="3"/>
      <c r="B354" s="2"/>
      <c r="C354" s="2"/>
      <c r="D354" s="2"/>
      <c r="E354" s="2"/>
      <c r="F354" s="2"/>
      <c r="G354" s="2"/>
      <c r="H354" s="2"/>
      <c r="I354" s="2"/>
      <c r="J354" s="328"/>
      <c r="K354" s="2"/>
      <c r="M354" s="124" t="str">
        <f>VLOOKUP(M353,índices!$G:$H,2,0)</f>
        <v>Diciembre</v>
      </c>
      <c r="N354" s="125">
        <f t="shared" si="44"/>
        <v>2053</v>
      </c>
      <c r="O354" s="275"/>
      <c r="P354" s="408">
        <f t="shared" si="45"/>
        <v>-14514173.704642333</v>
      </c>
      <c r="Q354" s="408">
        <f t="shared" si="40"/>
        <v>3307.1297074500594</v>
      </c>
      <c r="R354" s="408">
        <f t="shared" si="46"/>
        <v>-217712.60556963496</v>
      </c>
      <c r="S354" s="409"/>
      <c r="T354" s="408">
        <f t="shared" si="41"/>
        <v>221019.73527708501</v>
      </c>
      <c r="U354" s="408">
        <f t="shared" si="42"/>
        <v>-14735193.439919418</v>
      </c>
      <c r="AN354" s="130">
        <f t="shared" si="43"/>
        <v>0</v>
      </c>
    </row>
    <row r="355" spans="1:40" s="14" customFormat="1" ht="15" customHeight="1" x14ac:dyDescent="0.25">
      <c r="A355" s="3"/>
      <c r="B355" s="2"/>
      <c r="C355" s="2"/>
      <c r="D355" s="2"/>
      <c r="E355" s="2"/>
      <c r="F355" s="2"/>
      <c r="G355" s="2"/>
      <c r="H355" s="2"/>
      <c r="I355" s="2"/>
      <c r="J355" s="328"/>
      <c r="K355" s="2"/>
      <c r="M355" s="124" t="str">
        <f>VLOOKUP(M354,índices!$G:$H,2,0)</f>
        <v>Enero</v>
      </c>
      <c r="N355" s="125">
        <f t="shared" si="44"/>
        <v>2054</v>
      </c>
      <c r="O355" s="275"/>
      <c r="P355" s="408">
        <f t="shared" si="45"/>
        <v>-14735193.439919418</v>
      </c>
      <c r="Q355" s="408">
        <f t="shared" si="40"/>
        <v>3307.1297074500594</v>
      </c>
      <c r="R355" s="408">
        <f t="shared" si="46"/>
        <v>-221027.90159879124</v>
      </c>
      <c r="S355" s="409"/>
      <c r="T355" s="408">
        <f t="shared" si="41"/>
        <v>224335.03130624129</v>
      </c>
      <c r="U355" s="408">
        <f t="shared" si="42"/>
        <v>-14959528.471225658</v>
      </c>
      <c r="AN355" s="130">
        <f t="shared" si="43"/>
        <v>0</v>
      </c>
    </row>
    <row r="356" spans="1:40" s="14" customFormat="1" ht="15" customHeight="1" x14ac:dyDescent="0.25">
      <c r="A356" s="3"/>
      <c r="B356" s="2"/>
      <c r="C356" s="2"/>
      <c r="D356" s="2"/>
      <c r="E356" s="2"/>
      <c r="F356" s="2"/>
      <c r="G356" s="2"/>
      <c r="H356" s="2"/>
      <c r="I356" s="2"/>
      <c r="J356" s="328"/>
      <c r="K356" s="2"/>
      <c r="M356" s="124" t="str">
        <f>VLOOKUP(M355,índices!$G:$H,2,0)</f>
        <v>Febrero</v>
      </c>
      <c r="N356" s="125">
        <f t="shared" si="44"/>
        <v>2054</v>
      </c>
      <c r="O356" s="275"/>
      <c r="P356" s="408">
        <f t="shared" si="45"/>
        <v>-14959528.471225658</v>
      </c>
      <c r="Q356" s="408">
        <f t="shared" si="40"/>
        <v>3307.1297074500594</v>
      </c>
      <c r="R356" s="408">
        <f t="shared" si="46"/>
        <v>-224392.92706838486</v>
      </c>
      <c r="S356" s="409"/>
      <c r="T356" s="408">
        <f t="shared" si="41"/>
        <v>227700.05677583491</v>
      </c>
      <c r="U356" s="408">
        <f t="shared" si="42"/>
        <v>-15187228.528001493</v>
      </c>
      <c r="AN356" s="130">
        <f t="shared" si="43"/>
        <v>0</v>
      </c>
    </row>
    <row r="357" spans="1:40" s="14" customFormat="1" ht="15" customHeight="1" x14ac:dyDescent="0.25">
      <c r="A357" s="3"/>
      <c r="B357" s="2"/>
      <c r="C357" s="2"/>
      <c r="D357" s="2"/>
      <c r="E357" s="2"/>
      <c r="F357" s="2"/>
      <c r="G357" s="2"/>
      <c r="H357" s="2"/>
      <c r="I357" s="2"/>
      <c r="J357" s="328"/>
      <c r="K357" s="2"/>
      <c r="M357" s="124" t="str">
        <f>VLOOKUP(M356,índices!$G:$H,2,0)</f>
        <v>Marzo</v>
      </c>
      <c r="N357" s="125">
        <f t="shared" si="44"/>
        <v>2054</v>
      </c>
      <c r="O357" s="275"/>
      <c r="P357" s="408">
        <f t="shared" si="45"/>
        <v>-15187228.528001493</v>
      </c>
      <c r="Q357" s="408">
        <f t="shared" si="40"/>
        <v>3307.1297074500594</v>
      </c>
      <c r="R357" s="408">
        <f t="shared" si="46"/>
        <v>-227808.4279200224</v>
      </c>
      <c r="S357" s="409"/>
      <c r="T357" s="408">
        <f t="shared" si="41"/>
        <v>231115.55762747244</v>
      </c>
      <c r="U357" s="408">
        <f t="shared" si="42"/>
        <v>-15418344.085628966</v>
      </c>
      <c r="AN357" s="130">
        <f t="shared" si="43"/>
        <v>0</v>
      </c>
    </row>
    <row r="358" spans="1:40" s="14" customFormat="1" ht="15" customHeight="1" x14ac:dyDescent="0.25">
      <c r="A358" s="3"/>
      <c r="B358" s="2"/>
      <c r="C358" s="2"/>
      <c r="D358" s="2"/>
      <c r="E358" s="2"/>
      <c r="F358" s="2"/>
      <c r="G358" s="2"/>
      <c r="H358" s="2"/>
      <c r="I358" s="2"/>
      <c r="J358" s="328"/>
      <c r="K358" s="2"/>
      <c r="M358" s="124" t="str">
        <f>VLOOKUP(M357,índices!$G:$H,2,0)</f>
        <v>Abril</v>
      </c>
      <c r="N358" s="125">
        <f t="shared" si="44"/>
        <v>2054</v>
      </c>
      <c r="O358" s="275"/>
      <c r="P358" s="408">
        <f t="shared" si="45"/>
        <v>-15418344.085628966</v>
      </c>
      <c r="Q358" s="408">
        <f t="shared" si="40"/>
        <v>3307.1297074500594</v>
      </c>
      <c r="R358" s="408">
        <f t="shared" si="46"/>
        <v>-231275.16128443449</v>
      </c>
      <c r="S358" s="409"/>
      <c r="T358" s="408">
        <f t="shared" si="41"/>
        <v>234582.29099188454</v>
      </c>
      <c r="U358" s="408">
        <f t="shared" si="42"/>
        <v>-15652926.37662085</v>
      </c>
      <c r="AN358" s="130">
        <f t="shared" si="43"/>
        <v>0</v>
      </c>
    </row>
    <row r="359" spans="1:40" s="14" customFormat="1" ht="15" customHeight="1" x14ac:dyDescent="0.25">
      <c r="A359" s="3"/>
      <c r="B359" s="2"/>
      <c r="C359" s="2"/>
      <c r="D359" s="2"/>
      <c r="E359" s="2"/>
      <c r="F359" s="2"/>
      <c r="G359" s="2"/>
      <c r="H359" s="2"/>
      <c r="I359" s="2"/>
      <c r="J359" s="328"/>
      <c r="K359" s="2"/>
      <c r="M359" s="124" t="str">
        <f>VLOOKUP(M358,índices!$G:$H,2,0)</f>
        <v>Mayo</v>
      </c>
      <c r="N359" s="125">
        <f t="shared" si="44"/>
        <v>2054</v>
      </c>
      <c r="O359" s="275"/>
      <c r="P359" s="408">
        <f t="shared" si="45"/>
        <v>-15652926.37662085</v>
      </c>
      <c r="Q359" s="408">
        <f t="shared" si="40"/>
        <v>3307.1297074500594</v>
      </c>
      <c r="R359" s="408">
        <f t="shared" si="46"/>
        <v>-234793.89564931273</v>
      </c>
      <c r="S359" s="409"/>
      <c r="T359" s="408">
        <f t="shared" si="41"/>
        <v>238101.02535676278</v>
      </c>
      <c r="U359" s="408">
        <f t="shared" si="42"/>
        <v>-15891027.401977612</v>
      </c>
      <c r="AN359" s="130">
        <f t="shared" si="43"/>
        <v>0</v>
      </c>
    </row>
    <row r="360" spans="1:40" s="14" customFormat="1" ht="15" customHeight="1" x14ac:dyDescent="0.25">
      <c r="A360" s="3"/>
      <c r="B360" s="2"/>
      <c r="C360" s="2"/>
      <c r="D360" s="2"/>
      <c r="E360" s="2"/>
      <c r="F360" s="2"/>
      <c r="G360" s="2"/>
      <c r="H360" s="2"/>
      <c r="I360" s="2"/>
      <c r="J360" s="328"/>
      <c r="K360" s="2"/>
      <c r="M360" s="124" t="str">
        <f>VLOOKUP(M359,índices!$G:$H,2,0)</f>
        <v>Junio</v>
      </c>
      <c r="N360" s="125">
        <f t="shared" si="44"/>
        <v>2054</v>
      </c>
      <c r="O360" s="275"/>
      <c r="P360" s="408">
        <f t="shared" si="45"/>
        <v>-15891027.401977612</v>
      </c>
      <c r="Q360" s="408">
        <f t="shared" si="40"/>
        <v>3307.1297074500594</v>
      </c>
      <c r="R360" s="408">
        <f t="shared" si="46"/>
        <v>-238365.41102966419</v>
      </c>
      <c r="S360" s="409"/>
      <c r="T360" s="408">
        <f t="shared" si="41"/>
        <v>241672.54073711424</v>
      </c>
      <c r="U360" s="408">
        <f t="shared" si="42"/>
        <v>-16132699.942714727</v>
      </c>
      <c r="AN360" s="130">
        <f t="shared" si="43"/>
        <v>0</v>
      </c>
    </row>
    <row r="361" spans="1:40" s="14" customFormat="1" ht="15" customHeight="1" x14ac:dyDescent="0.25">
      <c r="A361" s="3"/>
      <c r="B361" s="2"/>
      <c r="C361" s="2"/>
      <c r="D361" s="2"/>
      <c r="E361" s="2"/>
      <c r="F361" s="2"/>
      <c r="G361" s="2"/>
      <c r="H361" s="2"/>
      <c r="I361" s="2"/>
      <c r="J361" s="328"/>
      <c r="K361" s="2"/>
      <c r="M361" s="124" t="str">
        <f>VLOOKUP(M360,índices!$G:$H,2,0)</f>
        <v>Julio</v>
      </c>
      <c r="N361" s="125">
        <f t="shared" si="44"/>
        <v>2054</v>
      </c>
      <c r="O361" s="275"/>
      <c r="P361" s="408">
        <f t="shared" si="45"/>
        <v>-16132699.942714727</v>
      </c>
      <c r="Q361" s="408">
        <f t="shared" si="40"/>
        <v>3307.1297074500594</v>
      </c>
      <c r="R361" s="408">
        <f t="shared" si="46"/>
        <v>-241990.4991407209</v>
      </c>
      <c r="S361" s="409"/>
      <c r="T361" s="408">
        <f t="shared" si="41"/>
        <v>245297.62884817095</v>
      </c>
      <c r="U361" s="408">
        <f t="shared" si="42"/>
        <v>-16377997.571562897</v>
      </c>
      <c r="AN361" s="130">
        <f t="shared" si="43"/>
        <v>0</v>
      </c>
    </row>
    <row r="362" spans="1:40" s="14" customFormat="1" ht="15" customHeight="1" x14ac:dyDescent="0.25">
      <c r="A362" s="3"/>
      <c r="B362" s="2"/>
      <c r="C362" s="2"/>
      <c r="D362" s="2"/>
      <c r="E362" s="2"/>
      <c r="F362" s="2"/>
      <c r="G362" s="2"/>
      <c r="H362" s="2"/>
      <c r="I362" s="2"/>
      <c r="J362" s="328"/>
      <c r="K362" s="2"/>
      <c r="M362" s="124" t="str">
        <f>VLOOKUP(M361,índices!$G:$H,2,0)</f>
        <v>Agosto</v>
      </c>
      <c r="N362" s="125">
        <f t="shared" si="44"/>
        <v>2054</v>
      </c>
      <c r="O362" s="275"/>
      <c r="P362" s="408">
        <f t="shared" si="45"/>
        <v>-16377997.571562897</v>
      </c>
      <c r="Q362" s="408">
        <f t="shared" si="40"/>
        <v>3307.1297074500594</v>
      </c>
      <c r="R362" s="408">
        <f t="shared" si="46"/>
        <v>-245669.96357344347</v>
      </c>
      <c r="S362" s="409"/>
      <c r="T362" s="408">
        <f t="shared" si="41"/>
        <v>248977.09328089352</v>
      </c>
      <c r="U362" s="408">
        <f t="shared" si="42"/>
        <v>-16626974.66484379</v>
      </c>
      <c r="AN362" s="130">
        <f t="shared" si="43"/>
        <v>0</v>
      </c>
    </row>
    <row r="363" spans="1:40" s="14" customFormat="1" ht="15" customHeight="1" x14ac:dyDescent="0.25">
      <c r="A363" s="3"/>
      <c r="B363" s="2"/>
      <c r="C363" s="2"/>
      <c r="D363" s="2"/>
      <c r="E363" s="2"/>
      <c r="F363" s="2"/>
      <c r="G363" s="2"/>
      <c r="H363" s="2"/>
      <c r="I363" s="2"/>
      <c r="J363" s="328"/>
      <c r="K363" s="2"/>
      <c r="M363" s="124" t="str">
        <f>VLOOKUP(M362,índices!$G:$H,2,0)</f>
        <v>Septiembre</v>
      </c>
      <c r="N363" s="125">
        <f t="shared" si="44"/>
        <v>2054</v>
      </c>
      <c r="O363" s="275"/>
      <c r="P363" s="408">
        <f t="shared" si="45"/>
        <v>-16626974.66484379</v>
      </c>
      <c r="Q363" s="408">
        <f t="shared" si="40"/>
        <v>3307.1297074500594</v>
      </c>
      <c r="R363" s="408">
        <f t="shared" si="46"/>
        <v>-249404.61997265683</v>
      </c>
      <c r="S363" s="409"/>
      <c r="T363" s="408">
        <f t="shared" si="41"/>
        <v>252711.74968010688</v>
      </c>
      <c r="U363" s="408">
        <f t="shared" si="42"/>
        <v>-16879686.414523896</v>
      </c>
      <c r="AN363" s="130">
        <f t="shared" si="43"/>
        <v>0</v>
      </c>
    </row>
    <row r="364" spans="1:40" s="14" customFormat="1" ht="15" customHeight="1" x14ac:dyDescent="0.25">
      <c r="A364" s="3"/>
      <c r="B364" s="2"/>
      <c r="C364" s="2"/>
      <c r="D364" s="2"/>
      <c r="E364" s="2"/>
      <c r="F364" s="2"/>
      <c r="G364" s="2"/>
      <c r="H364" s="2"/>
      <c r="I364" s="2"/>
      <c r="J364" s="328"/>
      <c r="K364" s="2"/>
      <c r="M364" s="124" t="str">
        <f>VLOOKUP(M363,índices!$G:$H,2,0)</f>
        <v>Octubre</v>
      </c>
      <c r="N364" s="125">
        <f t="shared" si="44"/>
        <v>2054</v>
      </c>
      <c r="O364" s="275"/>
      <c r="P364" s="408">
        <f t="shared" si="45"/>
        <v>-16879686.414523896</v>
      </c>
      <c r="Q364" s="408">
        <f t="shared" si="40"/>
        <v>3307.1297074500594</v>
      </c>
      <c r="R364" s="408">
        <f t="shared" si="46"/>
        <v>-253195.29621785844</v>
      </c>
      <c r="S364" s="409"/>
      <c r="T364" s="408">
        <f t="shared" si="41"/>
        <v>256502.42592530849</v>
      </c>
      <c r="U364" s="408">
        <f t="shared" si="42"/>
        <v>-17136188.840449203</v>
      </c>
      <c r="AN364" s="130">
        <f t="shared" si="43"/>
        <v>0</v>
      </c>
    </row>
    <row r="365" spans="1:40" s="14" customFormat="1" ht="15" customHeight="1" x14ac:dyDescent="0.25">
      <c r="A365" s="3"/>
      <c r="B365" s="2"/>
      <c r="C365" s="2"/>
      <c r="D365" s="2"/>
      <c r="E365" s="2"/>
      <c r="F365" s="2"/>
      <c r="G365" s="2"/>
      <c r="H365" s="2"/>
      <c r="I365" s="2"/>
      <c r="J365" s="328"/>
      <c r="K365" s="2"/>
      <c r="M365" s="124" t="str">
        <f>VLOOKUP(M364,índices!$G:$H,2,0)</f>
        <v>Noviembre</v>
      </c>
      <c r="N365" s="125">
        <f t="shared" si="44"/>
        <v>2054</v>
      </c>
      <c r="O365" s="275"/>
      <c r="P365" s="408">
        <f t="shared" si="45"/>
        <v>-17136188.840449203</v>
      </c>
      <c r="Q365" s="408">
        <f t="shared" si="40"/>
        <v>3307.1297074500594</v>
      </c>
      <c r="R365" s="408">
        <f t="shared" si="46"/>
        <v>-257042.83260673805</v>
      </c>
      <c r="S365" s="409"/>
      <c r="T365" s="408">
        <f t="shared" si="41"/>
        <v>260349.9623141881</v>
      </c>
      <c r="U365" s="408">
        <f t="shared" si="42"/>
        <v>-17396538.802763391</v>
      </c>
      <c r="AN365" s="130">
        <f t="shared" si="43"/>
        <v>0</v>
      </c>
    </row>
    <row r="366" spans="1:40" s="14" customFormat="1" ht="15" customHeight="1" x14ac:dyDescent="0.25">
      <c r="A366" s="3"/>
      <c r="B366" s="2"/>
      <c r="C366" s="2"/>
      <c r="D366" s="2"/>
      <c r="E366" s="2"/>
      <c r="F366" s="2"/>
      <c r="G366" s="2"/>
      <c r="H366" s="2"/>
      <c r="I366" s="2"/>
      <c r="J366" s="328"/>
      <c r="K366" s="2"/>
      <c r="M366" s="124" t="str">
        <f>VLOOKUP(M365,índices!$G:$H,2,0)</f>
        <v>Diciembre</v>
      </c>
      <c r="N366" s="125">
        <f t="shared" si="44"/>
        <v>2054</v>
      </c>
      <c r="O366" s="275"/>
      <c r="P366" s="408">
        <f t="shared" si="45"/>
        <v>-17396538.802763391</v>
      </c>
      <c r="Q366" s="408">
        <f t="shared" si="40"/>
        <v>3307.1297074500594</v>
      </c>
      <c r="R366" s="408">
        <f t="shared" si="46"/>
        <v>-260948.08204145086</v>
      </c>
      <c r="S366" s="409"/>
      <c r="T366" s="408">
        <f t="shared" si="41"/>
        <v>264255.21174890094</v>
      </c>
      <c r="U366" s="408">
        <f t="shared" si="42"/>
        <v>-17660794.014512293</v>
      </c>
      <c r="AN366" s="130">
        <f t="shared" si="43"/>
        <v>0</v>
      </c>
    </row>
    <row r="367" spans="1:40" s="14" customFormat="1" ht="15" customHeight="1" x14ac:dyDescent="0.25">
      <c r="A367" s="3"/>
      <c r="B367" s="2"/>
      <c r="C367" s="2"/>
      <c r="D367" s="2"/>
      <c r="E367" s="2"/>
      <c r="F367" s="2"/>
      <c r="G367" s="2"/>
      <c r="H367" s="2"/>
      <c r="I367" s="2"/>
      <c r="J367" s="328"/>
      <c r="K367" s="2"/>
      <c r="M367" s="124" t="str">
        <f>VLOOKUP(M366,índices!$G:$H,2,0)</f>
        <v>Enero</v>
      </c>
      <c r="N367" s="125">
        <f t="shared" si="44"/>
        <v>2055</v>
      </c>
      <c r="O367" s="275"/>
      <c r="P367" s="408">
        <f t="shared" si="45"/>
        <v>-17660794.014512293</v>
      </c>
      <c r="Q367" s="408">
        <f t="shared" si="40"/>
        <v>3307.1297074500594</v>
      </c>
      <c r="R367" s="408">
        <f t="shared" si="46"/>
        <v>-264911.9102176844</v>
      </c>
      <c r="S367" s="409"/>
      <c r="T367" s="408">
        <f t="shared" si="41"/>
        <v>268219.03992513445</v>
      </c>
      <c r="U367" s="408">
        <f t="shared" si="42"/>
        <v>-17929013.054437429</v>
      </c>
      <c r="AN367" s="130">
        <f t="shared" si="43"/>
        <v>0</v>
      </c>
    </row>
    <row r="368" spans="1:40" s="14" customFormat="1" ht="15" customHeight="1" x14ac:dyDescent="0.25">
      <c r="A368" s="3"/>
      <c r="B368" s="2"/>
      <c r="C368" s="2"/>
      <c r="D368" s="2"/>
      <c r="E368" s="2"/>
      <c r="F368" s="2"/>
      <c r="G368" s="2"/>
      <c r="H368" s="2"/>
      <c r="I368" s="2"/>
      <c r="J368" s="328"/>
      <c r="K368" s="2"/>
      <c r="M368" s="126"/>
      <c r="N368" s="126"/>
      <c r="O368" s="126"/>
      <c r="P368" s="410"/>
      <c r="Q368" s="410"/>
      <c r="R368" s="410"/>
      <c r="S368" s="410"/>
      <c r="T368" s="410"/>
      <c r="U368" s="411"/>
      <c r="AN368" s="131">
        <f t="shared" ref="AN368" si="47">IF(Q368&gt;0,Q368,0)</f>
        <v>0</v>
      </c>
    </row>
    <row r="369" spans="1:40" s="14" customFormat="1" ht="15" customHeight="1" x14ac:dyDescent="0.25">
      <c r="A369" s="3"/>
      <c r="B369" s="2"/>
      <c r="C369" s="2"/>
      <c r="D369" s="2"/>
      <c r="E369" s="2"/>
      <c r="F369" s="2"/>
      <c r="G369" s="2"/>
      <c r="H369" s="2"/>
      <c r="I369" s="2"/>
      <c r="J369" s="328"/>
      <c r="K369" s="2"/>
      <c r="P369" s="412"/>
      <c r="Q369" s="412"/>
      <c r="R369" s="412"/>
      <c r="S369" s="412"/>
      <c r="T369" s="412"/>
      <c r="U369" s="388"/>
      <c r="AN369" s="96"/>
    </row>
    <row r="370" spans="1:40" s="14" customFormat="1" ht="15" customHeight="1" x14ac:dyDescent="0.25">
      <c r="A370" s="3"/>
      <c r="B370" s="2"/>
      <c r="C370" s="2"/>
      <c r="D370" s="2"/>
      <c r="E370" s="2"/>
      <c r="F370" s="2"/>
      <c r="G370" s="2"/>
      <c r="H370" s="2"/>
      <c r="I370" s="2"/>
      <c r="J370" s="328"/>
      <c r="K370" s="2"/>
      <c r="P370" s="412"/>
      <c r="Q370" s="412"/>
      <c r="R370" s="412"/>
      <c r="S370" s="412"/>
      <c r="T370" s="412"/>
      <c r="U370" s="388"/>
      <c r="AN370" s="96"/>
    </row>
  </sheetData>
  <sheetProtection formatCells="0" formatColumns="0" formatRows="0"/>
  <mergeCells count="13">
    <mergeCell ref="V1:W1"/>
    <mergeCell ref="A1:U1"/>
    <mergeCell ref="I7:J7"/>
    <mergeCell ref="F7:F8"/>
    <mergeCell ref="F9:F10"/>
    <mergeCell ref="B7:E8"/>
    <mergeCell ref="B9:E10"/>
    <mergeCell ref="B15:E15"/>
    <mergeCell ref="B11:E11"/>
    <mergeCell ref="L7:L11"/>
    <mergeCell ref="B12:E12"/>
    <mergeCell ref="B13:E13"/>
    <mergeCell ref="B14:E14"/>
  </mergeCells>
  <conditionalFormatting sqref="J11">
    <cfRule type="cellIs" dxfId="10" priority="1" operator="greaterThan">
      <formula>1</formula>
    </cfRule>
  </conditionalFormatting>
  <conditionalFormatting sqref="M8:M367">
    <cfRule type="expression" dxfId="9" priority="4">
      <formula>"$I$=&lt;0"</formula>
    </cfRule>
    <cfRule type="cellIs" dxfId="8" priority="5" operator="lessThan">
      <formula>"$I$8=&lt;0"</formula>
    </cfRule>
  </conditionalFormatting>
  <conditionalFormatting sqref="M10:M78 M80:M202">
    <cfRule type="expression" dxfId="7" priority="24">
      <formula>"$I$=&lt;0"</formula>
    </cfRule>
  </conditionalFormatting>
  <conditionalFormatting sqref="M10:M78 M80:M366">
    <cfRule type="cellIs" dxfId="6" priority="25" operator="lessThan">
      <formula>"$I$8=&lt;0"</formula>
    </cfRule>
  </conditionalFormatting>
  <conditionalFormatting sqref="M79">
    <cfRule type="expression" dxfId="5" priority="2">
      <formula>"$I$=&lt;0"</formula>
    </cfRule>
    <cfRule type="cellIs" dxfId="4" priority="3" operator="lessThan">
      <formula>"$I$8=&lt;0"</formula>
    </cfRule>
  </conditionalFormatting>
  <conditionalFormatting sqref="P8:P367">
    <cfRule type="cellIs" dxfId="3" priority="8" operator="lessThan">
      <formula>0</formula>
    </cfRule>
    <cfRule type="cellIs" dxfId="2" priority="9" operator="lessThan">
      <formula>0</formula>
    </cfRule>
  </conditionalFormatting>
  <conditionalFormatting sqref="R8:R367">
    <cfRule type="cellIs" dxfId="1" priority="7" operator="lessThan">
      <formula>0</formula>
    </cfRule>
  </conditionalFormatting>
  <conditionalFormatting sqref="U8:U367">
    <cfRule type="cellIs" dxfId="0" priority="6" operator="lessThan">
      <formula>0</formula>
    </cfRule>
  </conditionalFormatting>
  <hyperlinks>
    <hyperlink ref="V1:W1" location="Menú!A1" display="VOLVER AL MENÚ" xr:uid="{00000000-0004-0000-0600-000000000000}"/>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índices!$G$2:$G$13</xm:f>
          </x14:formula1>
          <xm:sqref>F7</xm:sqref>
        </x14:dataValidation>
        <x14:dataValidation type="list" allowBlank="1" showInputMessage="1" showErrorMessage="1" xr:uid="{00000000-0002-0000-0600-000001000000}">
          <x14:formula1>
            <xm:f>índices!$A$13:$A$14</xm:f>
          </x14:formula1>
          <xm:sqref>F11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índices</vt:lpstr>
      <vt:lpstr>Menú</vt:lpstr>
      <vt:lpstr>Mis metas</vt:lpstr>
      <vt:lpstr>Gastos</vt:lpstr>
      <vt:lpstr>Endeudamiento</vt:lpstr>
      <vt:lpstr>Resultados</vt:lpstr>
      <vt:lpstr>Control de presupuesto</vt:lpstr>
      <vt:lpstr>Ahorro</vt:lpstr>
      <vt:lpstr>Calculadora</vt:lpstr>
      <vt:lpstr>índices!frmConsultaTCVentanilla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Carolina Ballestero Urena</dc:creator>
  <cp:keywords/>
  <dc:description/>
  <cp:lastModifiedBy>William Eliezer Morales Garcia</cp:lastModifiedBy>
  <cp:revision/>
  <dcterms:created xsi:type="dcterms:W3CDTF">2020-04-14T16:03:44Z</dcterms:created>
  <dcterms:modified xsi:type="dcterms:W3CDTF">2026-04-16T19:10:30Z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